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C:\Users\mhibber\Downloads\"/>
    </mc:Choice>
  </mc:AlternateContent>
  <xr:revisionPtr revIDLastSave="0" documentId="8_{C387EF47-2877-4FCC-B3C8-A6965FD2AF7E}" xr6:coauthVersionLast="47" xr6:coauthVersionMax="47" xr10:uidLastSave="{00000000-0000-0000-0000-000000000000}"/>
  <workbookProtection workbookAlgorithmName="SHA-512" workbookHashValue="q05YK1etAfL+yyuK940MJiEO9rTeG945tww8vdvoaasOejwScDWpOVt0/6zddau2fKl5f0eV/DiNFa9zJ+dKaw==" workbookSaltValue="42gMBJZSlyLpsrFecEBFZg==" workbookSpinCount="100000" lockStructure="1"/>
  <bookViews>
    <workbookView xWindow="-120" yWindow="-120" windowWidth="29040" windowHeight="15720" tabRatio="661" firstSheet="9" activeTab="11" xr2:uid="{00000000-000D-0000-FFFF-FFFF00000000}"/>
  </bookViews>
  <sheets>
    <sheet name="Rates - Teachers" sheetId="40" state="hidden" r:id="rId1"/>
    <sheet name="Rates - Single Status" sheetId="42" state="hidden" r:id="rId2"/>
    <sheet name="Budget Data by month" sheetId="33" state="hidden" r:id="rId3"/>
    <sheet name="Web Based Remittances" sheetId="32" state="hidden" r:id="rId4"/>
    <sheet name="Data" sheetId="11" state="hidden" r:id="rId5"/>
    <sheet name="Dedels" sheetId="29" state="hidden" r:id="rId6"/>
    <sheet name="NNDR" sheetId="34" state="hidden" r:id="rId7"/>
    <sheet name="SBS" sheetId="36" state="hidden" r:id="rId8"/>
    <sheet name="Growth Data" sheetId="44" state="hidden" r:id="rId9"/>
    <sheet name="INFORMATION" sheetId="12" r:id="rId10"/>
    <sheet name="Budget Completion Guidance" sheetId="5" r:id="rId11"/>
    <sheet name="Original Budget" sheetId="21" r:id="rId12"/>
    <sheet name="Original Budget Workings" sheetId="22" r:id="rId13"/>
    <sheet name="De-Delegated Budgets 26-27" sheetId="30" r:id="rId14"/>
    <sheet name="NNDR 26-27" sheetId="35" r:id="rId15"/>
    <sheet name="Growth" sheetId="45" r:id="rId16"/>
    <sheet name="Revised Budget" sheetId="27" r:id="rId17"/>
    <sheet name="Salary Instructions" sheetId="43" state="hidden" r:id="rId18"/>
    <sheet name="Salaries" sheetId="38" state="hidden" r:id="rId19"/>
    <sheet name="Revised Budget Workings" sheetId="23" r:id="rId20"/>
    <sheet name="Variance Analysis" sheetId="15" r:id="rId21"/>
    <sheet name="Forecast Template" sheetId="28" r:id="rId22"/>
  </sheets>
  <externalReferences>
    <externalReference r:id="rId23"/>
    <externalReference r:id="rId24"/>
    <externalReference r:id="rId25"/>
    <externalReference r:id="rId26"/>
  </externalReferences>
  <definedNames>
    <definedName name="_xlnm._FilterDatabase" localSheetId="2" hidden="1">'Budget Data by month'!$A$1:$R$4065</definedName>
    <definedName name="_xlnm._FilterDatabase" localSheetId="4" hidden="1">Data!$B$2:$D$62</definedName>
    <definedName name="_xlnm._FilterDatabase" localSheetId="7" hidden="1">SBS!$A$5:$I$63</definedName>
    <definedName name="_xlnm.Print_Area" localSheetId="13">'De-Delegated Budgets 26-27'!$A$3:$F$30</definedName>
    <definedName name="_xlnm.Print_Area" localSheetId="21">'Forecast Template'!$A$1:$V$114</definedName>
    <definedName name="_xlnm.Print_Area" localSheetId="11">'Original Budget'!$A$1:$R$129</definedName>
    <definedName name="_xlnm.Print_Area" localSheetId="16">'Revised Budget'!$A$1:$R$129</definedName>
    <definedName name="_xlnm.Print_Area" localSheetId="20">'Variance Analysis'!$A$1:$G$119</definedName>
    <definedName name="_xlnm.Print_Titles" localSheetId="11">'Original Budget'!$1:$7</definedName>
    <definedName name="_xlnm.Print_Titles" localSheetId="16">'Revised Budget'!$1:$7</definedName>
    <definedName name="_xlnm.Recorder" localSheetId="5">#REF!</definedName>
    <definedName name="Status">[1]Validations!$C$2:$C$3</definedName>
    <definedName name="Type">[1]Validations!$A$2:$A$5</definedName>
  </definedNames>
  <calcPr calcId="191028"/>
  <customWorkbookViews>
    <customWorkbookView name="Rupert Sligh - Personal View" guid="{BD84A7B8-58D8-4E21-B5F5-131820A92948}" mergeInterval="0" personalView="1" maximized="1" windowWidth="1020" windowHeight="543" tabRatio="740" activeSheetId="2"/>
    <customWorkbookView name="Esther Doyle - Personal View" guid="{3B8BEA06-F9A1-45B5-B1F5-F8EBF54A7F60}" mergeInterval="0" personalView="1" maximized="1" windowWidth="1020" windowHeight="596" tabRatio="740" activeSheetId="4"/>
  </customWorkbookViews>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0" i="21" l="1"/>
  <c r="E21" i="21"/>
  <c r="E9" i="21"/>
  <c r="E22" i="21"/>
  <c r="F22" i="21"/>
  <c r="G22" i="21"/>
  <c r="H22" i="21"/>
  <c r="I22" i="21"/>
  <c r="J22" i="21"/>
  <c r="K22" i="21"/>
  <c r="L22" i="21"/>
  <c r="M22" i="21"/>
  <c r="N22" i="21"/>
  <c r="O22" i="21"/>
  <c r="P22" i="21"/>
  <c r="Q22" i="21"/>
  <c r="E28" i="21"/>
  <c r="F28" i="21"/>
  <c r="G28" i="21"/>
  <c r="H28" i="21"/>
  <c r="I28" i="21"/>
  <c r="J28" i="21"/>
  <c r="K28" i="21"/>
  <c r="L28" i="21"/>
  <c r="M28" i="21"/>
  <c r="N28" i="21"/>
  <c r="O28" i="21"/>
  <c r="P28" i="21"/>
  <c r="Q28" i="21"/>
  <c r="Q21" i="21"/>
  <c r="P21" i="21"/>
  <c r="O21" i="21"/>
  <c r="N21" i="21"/>
  <c r="M21" i="21"/>
  <c r="L21" i="21"/>
  <c r="K21" i="21"/>
  <c r="J21" i="21"/>
  <c r="I21" i="21"/>
  <c r="H21" i="21"/>
  <c r="G21" i="21"/>
  <c r="F21" i="21"/>
  <c r="Q20" i="21"/>
  <c r="P20" i="21"/>
  <c r="O20" i="21"/>
  <c r="N20" i="21"/>
  <c r="M20" i="21"/>
  <c r="L20" i="21"/>
  <c r="K20" i="21"/>
  <c r="J20" i="21"/>
  <c r="I20" i="21"/>
  <c r="H20" i="21"/>
  <c r="G20" i="21"/>
  <c r="F20" i="21"/>
  <c r="E20" i="21"/>
  <c r="Q19" i="21"/>
  <c r="P19" i="21"/>
  <c r="O19" i="21"/>
  <c r="N19" i="21"/>
  <c r="M19" i="21"/>
  <c r="L19" i="21"/>
  <c r="K19" i="21"/>
  <c r="J19" i="21"/>
  <c r="I19" i="21"/>
  <c r="H19" i="21"/>
  <c r="G19" i="21"/>
  <c r="F19" i="21"/>
  <c r="E19" i="21"/>
  <c r="Q18" i="21"/>
  <c r="P18" i="21"/>
  <c r="O18" i="21"/>
  <c r="N18" i="21"/>
  <c r="M18" i="21"/>
  <c r="L18" i="21"/>
  <c r="K18" i="21"/>
  <c r="J18" i="21"/>
  <c r="I18" i="21"/>
  <c r="H18" i="21"/>
  <c r="G18" i="21"/>
  <c r="F18" i="21"/>
  <c r="E18" i="21"/>
  <c r="Q17" i="21"/>
  <c r="P17" i="21"/>
  <c r="O17" i="21"/>
  <c r="N17" i="21"/>
  <c r="M17" i="21"/>
  <c r="L17" i="21"/>
  <c r="K17" i="21"/>
  <c r="J17" i="21"/>
  <c r="I17" i="21"/>
  <c r="H17" i="21"/>
  <c r="G17" i="21"/>
  <c r="F17" i="21"/>
  <c r="E17" i="21"/>
  <c r="Q16" i="21"/>
  <c r="P16" i="21"/>
  <c r="O16" i="21"/>
  <c r="N16" i="21"/>
  <c r="M16" i="21"/>
  <c r="L16" i="21"/>
  <c r="K16" i="21"/>
  <c r="J16" i="21"/>
  <c r="I16" i="21"/>
  <c r="H16" i="21"/>
  <c r="G16" i="21"/>
  <c r="F16" i="21"/>
  <c r="E16" i="21"/>
  <c r="Q15" i="21"/>
  <c r="P15" i="21"/>
  <c r="O15" i="21"/>
  <c r="N15" i="21"/>
  <c r="M15" i="21"/>
  <c r="L15" i="21"/>
  <c r="K15" i="21"/>
  <c r="J15" i="21"/>
  <c r="I15" i="21"/>
  <c r="H15" i="21"/>
  <c r="G15" i="21"/>
  <c r="F15" i="21"/>
  <c r="E15" i="21"/>
  <c r="Q14" i="21"/>
  <c r="P14" i="21"/>
  <c r="O14" i="21"/>
  <c r="N14" i="21"/>
  <c r="M14" i="21"/>
  <c r="L14" i="21"/>
  <c r="K14" i="21"/>
  <c r="J14" i="21"/>
  <c r="I14" i="21"/>
  <c r="H14" i="21"/>
  <c r="G14" i="21"/>
  <c r="F14" i="21"/>
  <c r="E14" i="21"/>
  <c r="Q13" i="21"/>
  <c r="P13" i="21"/>
  <c r="O13" i="21"/>
  <c r="N13" i="21"/>
  <c r="M13" i="21"/>
  <c r="L13" i="21"/>
  <c r="K13" i="21"/>
  <c r="J13" i="21"/>
  <c r="I13" i="21"/>
  <c r="H13" i="21"/>
  <c r="G13" i="21"/>
  <c r="F13" i="21"/>
  <c r="E13" i="21"/>
  <c r="Q12" i="21"/>
  <c r="P12" i="21"/>
  <c r="O12" i="21"/>
  <c r="N12" i="21"/>
  <c r="M12" i="21"/>
  <c r="L12" i="21"/>
  <c r="K12" i="21"/>
  <c r="J12" i="21"/>
  <c r="I12" i="21"/>
  <c r="H12" i="21"/>
  <c r="G12" i="21"/>
  <c r="F12" i="21"/>
  <c r="E12" i="21"/>
  <c r="Q11" i="21"/>
  <c r="P11" i="21"/>
  <c r="O11" i="21"/>
  <c r="N11" i="21"/>
  <c r="M11" i="21"/>
  <c r="L11" i="21"/>
  <c r="K11" i="21"/>
  <c r="J11" i="21"/>
  <c r="I11" i="21"/>
  <c r="H11" i="21"/>
  <c r="G11" i="21"/>
  <c r="F11" i="21"/>
  <c r="E11" i="21"/>
  <c r="Q10" i="21"/>
  <c r="P10" i="21"/>
  <c r="O10" i="21"/>
  <c r="N10" i="21"/>
  <c r="M10" i="21"/>
  <c r="L10" i="21"/>
  <c r="K10" i="21"/>
  <c r="J10" i="21"/>
  <c r="I10" i="21"/>
  <c r="H10" i="21"/>
  <c r="G10" i="21"/>
  <c r="F10" i="21"/>
  <c r="E10" i="21"/>
  <c r="Q9" i="21"/>
  <c r="P9" i="21"/>
  <c r="O9" i="21"/>
  <c r="N9" i="21"/>
  <c r="M9" i="21"/>
  <c r="L9" i="21"/>
  <c r="K9" i="21"/>
  <c r="J9" i="21"/>
  <c r="I9" i="21"/>
  <c r="H9" i="21"/>
  <c r="G9" i="21"/>
  <c r="F9" i="21"/>
  <c r="E29" i="21"/>
  <c r="F29" i="21"/>
  <c r="G29" i="21"/>
  <c r="H29" i="21"/>
  <c r="I29" i="21"/>
  <c r="J29" i="21"/>
  <c r="K29" i="21"/>
  <c r="L29" i="21"/>
  <c r="M29" i="21"/>
  <c r="N29" i="21"/>
  <c r="O29" i="21"/>
  <c r="P29" i="21"/>
  <c r="Q29" i="21"/>
  <c r="E34" i="21"/>
  <c r="F34" i="21"/>
  <c r="G34" i="21"/>
  <c r="H34" i="21"/>
  <c r="I34" i="21"/>
  <c r="J34" i="21"/>
  <c r="K34" i="21"/>
  <c r="L34" i="21"/>
  <c r="M34" i="21"/>
  <c r="N34" i="21"/>
  <c r="O34" i="21"/>
  <c r="P34" i="21"/>
  <c r="Q34" i="21"/>
  <c r="E35" i="21"/>
  <c r="F35" i="21"/>
  <c r="G35" i="21"/>
  <c r="H35" i="21"/>
  <c r="I35" i="21"/>
  <c r="J35" i="21"/>
  <c r="K35" i="21"/>
  <c r="L35" i="21"/>
  <c r="M35" i="21"/>
  <c r="N35" i="21"/>
  <c r="O35" i="21"/>
  <c r="P35" i="21"/>
  <c r="Q35" i="21"/>
  <c r="E36" i="21"/>
  <c r="F36" i="21"/>
  <c r="G36" i="21"/>
  <c r="H36" i="21"/>
  <c r="I36" i="21"/>
  <c r="J36" i="21"/>
  <c r="K36" i="21"/>
  <c r="L36" i="21"/>
  <c r="M36" i="21"/>
  <c r="N36" i="21"/>
  <c r="O36" i="21"/>
  <c r="P36" i="21"/>
  <c r="Q36" i="21"/>
  <c r="E37" i="21"/>
  <c r="F37" i="21"/>
  <c r="G37" i="21"/>
  <c r="H37" i="21"/>
  <c r="I37" i="21"/>
  <c r="J37" i="21"/>
  <c r="K37" i="21"/>
  <c r="L37" i="21"/>
  <c r="M37" i="21"/>
  <c r="N37" i="21"/>
  <c r="O37" i="21"/>
  <c r="P37" i="21"/>
  <c r="Q37" i="21"/>
  <c r="E38" i="21"/>
  <c r="F38" i="21"/>
  <c r="G38" i="21"/>
  <c r="H38" i="21"/>
  <c r="I38" i="21"/>
  <c r="J38" i="21"/>
  <c r="K38" i="21"/>
  <c r="L38" i="21"/>
  <c r="M38" i="21"/>
  <c r="N38" i="21"/>
  <c r="O38" i="21"/>
  <c r="P38" i="21"/>
  <c r="Q38" i="21"/>
  <c r="E39" i="21"/>
  <c r="F39" i="21"/>
  <c r="G39" i="21"/>
  <c r="H39" i="21"/>
  <c r="I39" i="21"/>
  <c r="J39" i="21"/>
  <c r="K39" i="21"/>
  <c r="L39" i="21"/>
  <c r="M39" i="21"/>
  <c r="N39" i="21"/>
  <c r="O39" i="21"/>
  <c r="P39" i="21"/>
  <c r="Q39" i="21"/>
  <c r="E40" i="21"/>
  <c r="F40" i="21"/>
  <c r="G40" i="21"/>
  <c r="H40" i="21"/>
  <c r="I40" i="21"/>
  <c r="J40" i="21"/>
  <c r="K40" i="21"/>
  <c r="L40" i="21"/>
  <c r="M40" i="21"/>
  <c r="N40" i="21"/>
  <c r="O40" i="21"/>
  <c r="P40" i="21"/>
  <c r="Q40" i="21"/>
  <c r="E41" i="21"/>
  <c r="F41" i="21"/>
  <c r="G41" i="21"/>
  <c r="H41" i="21"/>
  <c r="I41" i="21"/>
  <c r="J41" i="21"/>
  <c r="K41" i="21"/>
  <c r="L41" i="21"/>
  <c r="M41" i="21"/>
  <c r="N41" i="21"/>
  <c r="O41" i="21"/>
  <c r="P41" i="21"/>
  <c r="Q41" i="21"/>
  <c r="E42" i="21"/>
  <c r="F42" i="21"/>
  <c r="G42" i="21"/>
  <c r="H42" i="21"/>
  <c r="I42" i="21"/>
  <c r="J42" i="21"/>
  <c r="K42" i="21"/>
  <c r="L42" i="21"/>
  <c r="M42" i="21"/>
  <c r="N42" i="21"/>
  <c r="O42" i="21"/>
  <c r="P42" i="21"/>
  <c r="Q42" i="21"/>
  <c r="E43" i="21"/>
  <c r="F43" i="21"/>
  <c r="G43" i="21"/>
  <c r="H43" i="21"/>
  <c r="I43" i="21"/>
  <c r="J43" i="21"/>
  <c r="K43" i="21"/>
  <c r="L43" i="21"/>
  <c r="M43" i="21"/>
  <c r="N43" i="21"/>
  <c r="O43" i="21"/>
  <c r="P43" i="21"/>
  <c r="Q43" i="21"/>
  <c r="E44" i="21"/>
  <c r="F44" i="21"/>
  <c r="G44" i="21"/>
  <c r="H44" i="21"/>
  <c r="I44" i="21"/>
  <c r="J44" i="21"/>
  <c r="K44" i="21"/>
  <c r="L44" i="21"/>
  <c r="M44" i="21"/>
  <c r="N44" i="21"/>
  <c r="O44" i="21"/>
  <c r="P44" i="21"/>
  <c r="Q44" i="21"/>
  <c r="E45" i="21"/>
  <c r="F45" i="21"/>
  <c r="G45" i="21"/>
  <c r="H45" i="21"/>
  <c r="I45" i="21"/>
  <c r="J45" i="21"/>
  <c r="K45" i="21"/>
  <c r="L45" i="21"/>
  <c r="M45" i="21"/>
  <c r="N45" i="21"/>
  <c r="O45" i="21"/>
  <c r="P45" i="21"/>
  <c r="Q45" i="21"/>
  <c r="E46" i="21"/>
  <c r="F46" i="21"/>
  <c r="G46" i="21"/>
  <c r="H46" i="21"/>
  <c r="I46" i="21"/>
  <c r="J46" i="21"/>
  <c r="K46" i="21"/>
  <c r="L46" i="21"/>
  <c r="M46" i="21"/>
  <c r="N46" i="21"/>
  <c r="O46" i="21"/>
  <c r="P46" i="21"/>
  <c r="Q46" i="21"/>
  <c r="E47" i="21"/>
  <c r="F47" i="21"/>
  <c r="G47" i="21"/>
  <c r="H47" i="21"/>
  <c r="I47" i="21"/>
  <c r="J47" i="21"/>
  <c r="K47" i="21"/>
  <c r="L47" i="21"/>
  <c r="M47" i="21"/>
  <c r="N47" i="21"/>
  <c r="O47" i="21"/>
  <c r="P47" i="21"/>
  <c r="Q47" i="21"/>
  <c r="E48" i="21"/>
  <c r="F48" i="21"/>
  <c r="G48" i="21"/>
  <c r="H48" i="21"/>
  <c r="I48" i="21"/>
  <c r="J48" i="21"/>
  <c r="K48" i="21"/>
  <c r="L48" i="21"/>
  <c r="M48" i="21"/>
  <c r="N48" i="21"/>
  <c r="O48" i="21"/>
  <c r="P48" i="21"/>
  <c r="Q48" i="21"/>
  <c r="E49" i="21"/>
  <c r="F49" i="21"/>
  <c r="G49" i="21"/>
  <c r="H49" i="21"/>
  <c r="I49" i="21"/>
  <c r="J49" i="21"/>
  <c r="K49" i="21"/>
  <c r="L49" i="21"/>
  <c r="M49" i="21"/>
  <c r="N49" i="21"/>
  <c r="O49" i="21"/>
  <c r="P49" i="21"/>
  <c r="Q49" i="21"/>
  <c r="E50" i="21"/>
  <c r="F50" i="21"/>
  <c r="G50" i="21"/>
  <c r="H50" i="21"/>
  <c r="I50" i="21"/>
  <c r="J50" i="21"/>
  <c r="K50" i="21"/>
  <c r="L50" i="21"/>
  <c r="M50" i="21"/>
  <c r="N50" i="21"/>
  <c r="O50" i="21"/>
  <c r="P50" i="21"/>
  <c r="Q50" i="21"/>
  <c r="E51" i="21"/>
  <c r="F51" i="21"/>
  <c r="G51" i="21"/>
  <c r="H51" i="21"/>
  <c r="I51" i="21"/>
  <c r="J51" i="21"/>
  <c r="K51" i="21"/>
  <c r="L51" i="21"/>
  <c r="M51" i="21"/>
  <c r="N51" i="21"/>
  <c r="O51" i="21"/>
  <c r="P51" i="21"/>
  <c r="Q51" i="21"/>
  <c r="E52" i="21"/>
  <c r="F52" i="21"/>
  <c r="G52" i="21"/>
  <c r="H52" i="21"/>
  <c r="I52" i="21"/>
  <c r="J52" i="21"/>
  <c r="K52" i="21"/>
  <c r="L52" i="21"/>
  <c r="M52" i="21"/>
  <c r="N52" i="21"/>
  <c r="O52" i="21"/>
  <c r="P52" i="21"/>
  <c r="Q52" i="21"/>
  <c r="E53" i="21"/>
  <c r="F53" i="21"/>
  <c r="G53" i="21"/>
  <c r="H53" i="21"/>
  <c r="I53" i="21"/>
  <c r="J53" i="21"/>
  <c r="K53" i="21"/>
  <c r="L53" i="21"/>
  <c r="M53" i="21"/>
  <c r="N53" i="21"/>
  <c r="O53" i="21"/>
  <c r="P53" i="21"/>
  <c r="Q53" i="21"/>
  <c r="E54" i="21"/>
  <c r="F54" i="21"/>
  <c r="G54" i="21"/>
  <c r="H54" i="21"/>
  <c r="I54" i="21"/>
  <c r="J54" i="21"/>
  <c r="K54" i="21"/>
  <c r="L54" i="21"/>
  <c r="M54" i="21"/>
  <c r="N54" i="21"/>
  <c r="O54" i="21"/>
  <c r="P54" i="21"/>
  <c r="Q54" i="21"/>
  <c r="E55" i="21"/>
  <c r="F55" i="21"/>
  <c r="G55" i="21"/>
  <c r="H55" i="21"/>
  <c r="I55" i="21"/>
  <c r="J55" i="21"/>
  <c r="K55" i="21"/>
  <c r="L55" i="21"/>
  <c r="M55" i="21"/>
  <c r="N55" i="21"/>
  <c r="O55" i="21"/>
  <c r="P55" i="21"/>
  <c r="Q55" i="21"/>
  <c r="E56" i="21"/>
  <c r="F56" i="21"/>
  <c r="G56" i="21"/>
  <c r="H56" i="21"/>
  <c r="I56" i="21"/>
  <c r="J56" i="21"/>
  <c r="K56" i="21"/>
  <c r="L56" i="21"/>
  <c r="M56" i="21"/>
  <c r="N56" i="21"/>
  <c r="O56" i="21"/>
  <c r="P56" i="21"/>
  <c r="Q56" i="21"/>
  <c r="E57" i="21"/>
  <c r="F57" i="21"/>
  <c r="G57" i="21"/>
  <c r="H57" i="21"/>
  <c r="I57" i="21"/>
  <c r="J57" i="21"/>
  <c r="K57" i="21"/>
  <c r="L57" i="21"/>
  <c r="M57" i="21"/>
  <c r="N57" i="21"/>
  <c r="O57" i="21"/>
  <c r="P57" i="21"/>
  <c r="Q57" i="21"/>
  <c r="E58" i="21"/>
  <c r="F58" i="21"/>
  <c r="G58" i="21"/>
  <c r="H58" i="21"/>
  <c r="I58" i="21"/>
  <c r="J58" i="21"/>
  <c r="K58" i="21"/>
  <c r="L58" i="21"/>
  <c r="M58" i="21"/>
  <c r="N58" i="21"/>
  <c r="O58" i="21"/>
  <c r="P58" i="21"/>
  <c r="Q58" i="21"/>
  <c r="E59" i="21"/>
  <c r="F59" i="21"/>
  <c r="G59" i="21"/>
  <c r="H59" i="21"/>
  <c r="I59" i="21"/>
  <c r="J59" i="21"/>
  <c r="K59" i="21"/>
  <c r="L59" i="21"/>
  <c r="M59" i="21"/>
  <c r="N59" i="21"/>
  <c r="O59" i="21"/>
  <c r="P59" i="21"/>
  <c r="Q59" i="21"/>
  <c r="F60" i="21"/>
  <c r="G60" i="21"/>
  <c r="H60" i="21"/>
  <c r="I60" i="21"/>
  <c r="J60" i="21"/>
  <c r="K60" i="21"/>
  <c r="L60" i="21"/>
  <c r="M60" i="21"/>
  <c r="N60" i="21"/>
  <c r="O60" i="21"/>
  <c r="P60" i="21"/>
  <c r="Q60" i="21"/>
  <c r="E61" i="21"/>
  <c r="F61" i="21"/>
  <c r="G61" i="21"/>
  <c r="H61" i="21"/>
  <c r="I61" i="21"/>
  <c r="J61" i="21"/>
  <c r="K61" i="21"/>
  <c r="L61" i="21"/>
  <c r="M61" i="21"/>
  <c r="N61" i="21"/>
  <c r="O61" i="21"/>
  <c r="P61" i="21"/>
  <c r="Q61" i="21"/>
  <c r="E62" i="21"/>
  <c r="F62" i="21"/>
  <c r="G62" i="21"/>
  <c r="H62" i="21"/>
  <c r="I62" i="21"/>
  <c r="J62" i="21"/>
  <c r="K62" i="21"/>
  <c r="L62" i="21"/>
  <c r="M62" i="21"/>
  <c r="N62" i="21"/>
  <c r="O62" i="21"/>
  <c r="P62" i="21"/>
  <c r="Q62" i="21"/>
  <c r="E64" i="21"/>
  <c r="E65" i="21"/>
  <c r="E66" i="21"/>
  <c r="E67" i="21"/>
  <c r="F64" i="21"/>
  <c r="G64" i="21"/>
  <c r="H64" i="21"/>
  <c r="I64" i="21"/>
  <c r="K64" i="21"/>
  <c r="L64" i="21"/>
  <c r="M64" i="21"/>
  <c r="N64" i="21"/>
  <c r="O64" i="21"/>
  <c r="P64" i="21"/>
  <c r="Q64" i="21"/>
  <c r="F65" i="21"/>
  <c r="G65" i="21"/>
  <c r="H65" i="21"/>
  <c r="I65" i="21"/>
  <c r="K65" i="21"/>
  <c r="L65" i="21"/>
  <c r="M65" i="21"/>
  <c r="N65" i="21"/>
  <c r="O65" i="21"/>
  <c r="P65" i="21"/>
  <c r="Q65" i="21"/>
  <c r="H66" i="21"/>
  <c r="N66" i="21"/>
  <c r="F67" i="21"/>
  <c r="G67" i="21"/>
  <c r="H67" i="21"/>
  <c r="I67" i="21"/>
  <c r="K67" i="21"/>
  <c r="L67" i="21"/>
  <c r="M67" i="21"/>
  <c r="N67" i="21"/>
  <c r="O67" i="21"/>
  <c r="E78" i="21"/>
  <c r="I78" i="21"/>
  <c r="E69" i="21"/>
  <c r="O69" i="21"/>
  <c r="E80" i="21"/>
  <c r="N80" i="21"/>
  <c r="E71" i="21"/>
  <c r="E72" i="21"/>
  <c r="Q71" i="21"/>
  <c r="Q72" i="21"/>
  <c r="E85" i="21"/>
  <c r="F85" i="21"/>
  <c r="E86" i="21"/>
  <c r="E87" i="21"/>
  <c r="E88" i="21"/>
  <c r="E89" i="21"/>
  <c r="E90" i="21"/>
  <c r="E91" i="21"/>
  <c r="E92" i="21"/>
  <c r="F86" i="21"/>
  <c r="F87" i="21"/>
  <c r="F88" i="21"/>
  <c r="F89" i="21"/>
  <c r="F90" i="21"/>
  <c r="F91" i="21"/>
  <c r="F92" i="21"/>
  <c r="E98" i="21"/>
  <c r="E102" i="21"/>
  <c r="E103" i="21"/>
  <c r="X3" i="21" l="1"/>
  <c r="U3" i="21"/>
  <c r="U12" i="21"/>
  <c r="X12" i="21" s="1"/>
  <c r="X10" i="21"/>
  <c r="U10" i="21"/>
  <c r="I33" i="44"/>
  <c r="D33" i="44" s="1"/>
  <c r="Q32" i="44"/>
  <c r="I32" i="44"/>
  <c r="D32" i="44" s="1"/>
  <c r="E26" i="44"/>
  <c r="P25" i="44"/>
  <c r="Q25" i="44" s="1"/>
  <c r="H25" i="44"/>
  <c r="N23" i="44"/>
  <c r="N26" i="44" s="1"/>
  <c r="M23" i="44"/>
  <c r="M26" i="44" s="1"/>
  <c r="L23" i="44"/>
  <c r="L26" i="44" s="1"/>
  <c r="K23" i="44"/>
  <c r="K26" i="44" s="1"/>
  <c r="J23" i="44"/>
  <c r="J26" i="44" s="1"/>
  <c r="I23" i="44"/>
  <c r="I26" i="44" s="1"/>
  <c r="G23" i="44"/>
  <c r="G26" i="44" s="1"/>
  <c r="F23" i="44"/>
  <c r="F26" i="44" s="1"/>
  <c r="E23" i="44"/>
  <c r="C23" i="44"/>
  <c r="C26" i="44" s="1"/>
  <c r="P21" i="44"/>
  <c r="P20" i="44"/>
  <c r="P19" i="44"/>
  <c r="P18" i="44"/>
  <c r="H17" i="44"/>
  <c r="H16" i="44"/>
  <c r="H15" i="44"/>
  <c r="P14" i="44"/>
  <c r="H13" i="44"/>
  <c r="H12" i="44"/>
  <c r="D11" i="44"/>
  <c r="P10" i="44"/>
  <c r="P9" i="44"/>
  <c r="D9" i="44"/>
  <c r="H9" i="44" s="1"/>
  <c r="P8" i="44"/>
  <c r="P7" i="44"/>
  <c r="Q9" i="44" l="1"/>
  <c r="D10" i="44"/>
  <c r="H10" i="44" s="1"/>
  <c r="Q10" i="44" s="1"/>
  <c r="D8" i="44"/>
  <c r="H8" i="44" s="1"/>
  <c r="Q8" i="44" s="1"/>
  <c r="D7" i="44"/>
  <c r="O11" i="44"/>
  <c r="D21" i="44"/>
  <c r="H21" i="44" s="1"/>
  <c r="Q21" i="44" s="1"/>
  <c r="D20" i="44"/>
  <c r="H20" i="44" s="1"/>
  <c r="Q20" i="44" s="1"/>
  <c r="D18" i="44"/>
  <c r="H18" i="44" s="1"/>
  <c r="Q18" i="44" s="1"/>
  <c r="O15" i="44"/>
  <c r="P15" i="44" s="1"/>
  <c r="Q15" i="44" s="1"/>
  <c r="D14" i="44"/>
  <c r="H14" i="44" s="1"/>
  <c r="Q14" i="44" s="1"/>
  <c r="D19" i="44"/>
  <c r="H19" i="44" s="1"/>
  <c r="Q19" i="44" s="1"/>
  <c r="P11" i="44" l="1"/>
  <c r="O23" i="44"/>
  <c r="O26" i="44" s="1"/>
  <c r="P26" i="44" s="1"/>
  <c r="D23" i="44"/>
  <c r="D26" i="44" s="1"/>
  <c r="H7" i="44"/>
  <c r="H23" i="44" l="1"/>
  <c r="H26" i="44" s="1"/>
  <c r="Q26" i="44" s="1"/>
  <c r="Q7" i="44"/>
  <c r="Q11" i="44"/>
  <c r="P23" i="44"/>
  <c r="Q23" i="44" l="1"/>
  <c r="H116" i="29" l="1"/>
  <c r="H115" i="29"/>
  <c r="H114" i="29"/>
  <c r="H113" i="29"/>
  <c r="H112" i="29"/>
  <c r="H110" i="29"/>
  <c r="G7" i="29"/>
  <c r="H7" i="29"/>
  <c r="G8" i="29"/>
  <c r="H8" i="29"/>
  <c r="G9" i="29"/>
  <c r="G10" i="29"/>
  <c r="H10" i="29"/>
  <c r="G11" i="29"/>
  <c r="H11" i="29"/>
  <c r="G12" i="29"/>
  <c r="H12" i="29"/>
  <c r="G13" i="29"/>
  <c r="H13" i="29"/>
  <c r="G14" i="29"/>
  <c r="H14" i="29"/>
  <c r="G15" i="29"/>
  <c r="H15" i="29"/>
  <c r="G16" i="29"/>
  <c r="H16" i="29"/>
  <c r="G17" i="29"/>
  <c r="H17" i="29"/>
  <c r="G18" i="29"/>
  <c r="H18" i="29"/>
  <c r="G19" i="29"/>
  <c r="H19" i="29"/>
  <c r="G20" i="29"/>
  <c r="H20" i="29"/>
  <c r="G21" i="29"/>
  <c r="H21" i="29"/>
  <c r="G22" i="29"/>
  <c r="H22" i="29"/>
  <c r="G23" i="29"/>
  <c r="H23" i="29"/>
  <c r="G24" i="29"/>
  <c r="H24" i="29"/>
  <c r="G25" i="29"/>
  <c r="H25" i="29"/>
  <c r="G26" i="29"/>
  <c r="H26" i="29"/>
  <c r="G27" i="29"/>
  <c r="H27" i="29"/>
  <c r="G28" i="29"/>
  <c r="H28" i="29"/>
  <c r="G29" i="29"/>
  <c r="H29" i="29"/>
  <c r="G30" i="29"/>
  <c r="H30" i="29"/>
  <c r="G31" i="29"/>
  <c r="H31" i="29"/>
  <c r="G32" i="29"/>
  <c r="H32" i="29"/>
  <c r="G33" i="29"/>
  <c r="H33" i="29"/>
  <c r="G34" i="29"/>
  <c r="H34" i="29"/>
  <c r="G35" i="29"/>
  <c r="H35" i="29"/>
  <c r="G36" i="29"/>
  <c r="H36" i="29"/>
  <c r="G37" i="29"/>
  <c r="H37" i="29"/>
  <c r="G38" i="29"/>
  <c r="H38" i="29"/>
  <c r="G39" i="29"/>
  <c r="H39" i="29"/>
  <c r="G40" i="29"/>
  <c r="H40" i="29"/>
  <c r="G41" i="29"/>
  <c r="H41" i="29"/>
  <c r="G42" i="29"/>
  <c r="H42" i="29"/>
  <c r="G43" i="29"/>
  <c r="H43" i="29"/>
  <c r="G44" i="29"/>
  <c r="H44" i="29"/>
  <c r="G45" i="29"/>
  <c r="H45" i="29"/>
  <c r="F46" i="29"/>
  <c r="G46" i="29"/>
  <c r="H46" i="29"/>
  <c r="G47" i="29"/>
  <c r="H47" i="29"/>
  <c r="G48" i="29"/>
  <c r="H48" i="29"/>
  <c r="G49" i="29"/>
  <c r="H49" i="29"/>
  <c r="G50" i="29"/>
  <c r="H50" i="29"/>
  <c r="G51" i="29"/>
  <c r="H51" i="29"/>
  <c r="G52" i="29"/>
  <c r="H52" i="29"/>
  <c r="G53" i="29"/>
  <c r="H53" i="29"/>
  <c r="G54" i="29"/>
  <c r="H54" i="29"/>
  <c r="G55" i="29"/>
  <c r="H55" i="29"/>
  <c r="G56" i="29"/>
  <c r="H56" i="29"/>
  <c r="F57" i="29"/>
  <c r="G57" i="29"/>
  <c r="H57" i="29"/>
  <c r="G58" i="29"/>
  <c r="H58" i="29"/>
  <c r="G59" i="29"/>
  <c r="H59" i="29"/>
  <c r="G60" i="29"/>
  <c r="H60" i="29"/>
  <c r="G61" i="29"/>
  <c r="H61" i="29"/>
  <c r="G62" i="29"/>
  <c r="H62" i="29"/>
  <c r="G63" i="29"/>
  <c r="H63" i="29"/>
  <c r="G64" i="29"/>
  <c r="H64" i="29"/>
  <c r="G65" i="29"/>
  <c r="H65" i="29"/>
  <c r="G66" i="29"/>
  <c r="H66" i="29"/>
  <c r="G67" i="29"/>
  <c r="H67" i="29"/>
  <c r="G68" i="29"/>
  <c r="H68" i="29"/>
  <c r="G69" i="29"/>
  <c r="H69" i="29"/>
  <c r="G70" i="29"/>
  <c r="H70" i="29"/>
  <c r="G71" i="29"/>
  <c r="H71" i="29"/>
  <c r="G72" i="29"/>
  <c r="H72" i="29"/>
  <c r="G73" i="29"/>
  <c r="H73" i="29"/>
  <c r="F74" i="29"/>
  <c r="G74" i="29"/>
  <c r="H74" i="29"/>
  <c r="G75" i="29"/>
  <c r="H75" i="29"/>
  <c r="G76" i="29"/>
  <c r="H76" i="29"/>
  <c r="G77" i="29"/>
  <c r="H77" i="29"/>
  <c r="F78" i="29"/>
  <c r="G78" i="29"/>
  <c r="H78" i="29"/>
  <c r="G79" i="29"/>
  <c r="H79" i="29"/>
  <c r="F80" i="29"/>
  <c r="G80" i="29"/>
  <c r="H80" i="29"/>
  <c r="G81" i="29"/>
  <c r="G82" i="29"/>
  <c r="H82" i="29"/>
  <c r="G83" i="29"/>
  <c r="G84" i="29"/>
  <c r="H84" i="29"/>
  <c r="G85" i="29"/>
  <c r="G86" i="29"/>
  <c r="H86" i="29"/>
  <c r="G87" i="29"/>
  <c r="G88" i="29"/>
  <c r="G89" i="29"/>
  <c r="H89" i="29"/>
  <c r="G90" i="29"/>
  <c r="H90" i="29"/>
  <c r="G91" i="29"/>
  <c r="H91" i="29"/>
  <c r="F92" i="29"/>
  <c r="G92" i="29"/>
  <c r="H92" i="29"/>
  <c r="G93" i="29"/>
  <c r="H93" i="29"/>
  <c r="G94" i="29"/>
  <c r="H94" i="29"/>
  <c r="G95" i="29"/>
  <c r="H95" i="29"/>
  <c r="G96" i="29"/>
  <c r="H96" i="29"/>
  <c r="G97" i="29"/>
  <c r="H97" i="29"/>
  <c r="F98" i="29"/>
  <c r="G98" i="29"/>
  <c r="H98" i="29"/>
  <c r="G99" i="29"/>
  <c r="H99" i="29"/>
  <c r="G100" i="29"/>
  <c r="H100" i="29"/>
  <c r="G101" i="29"/>
  <c r="H101" i="29"/>
  <c r="F102" i="29"/>
  <c r="G102" i="29"/>
  <c r="H102" i="29"/>
  <c r="G103" i="29"/>
  <c r="H103" i="29"/>
  <c r="F104" i="29"/>
  <c r="G104" i="29"/>
  <c r="H104" i="29"/>
  <c r="H6" i="29"/>
  <c r="G6" i="29"/>
  <c r="F86" i="29"/>
  <c r="F72" i="29"/>
  <c r="F53" i="29"/>
  <c r="F20" i="29"/>
  <c r="F44" i="29"/>
  <c r="F13" i="29"/>
  <c r="F55" i="29"/>
  <c r="F54" i="29"/>
  <c r="F19" i="29"/>
  <c r="F66" i="29"/>
  <c r="F59" i="29"/>
  <c r="F99" i="29"/>
  <c r="F26" i="29"/>
  <c r="F47" i="29"/>
  <c r="F48" i="29"/>
  <c r="F56" i="29"/>
  <c r="F21" i="29"/>
  <c r="F82" i="29"/>
  <c r="F96" i="29"/>
  <c r="F42" i="29"/>
  <c r="F49" i="29"/>
  <c r="F58" i="29"/>
  <c r="F64" i="29"/>
  <c r="F91" i="29"/>
  <c r="F65" i="29"/>
  <c r="F76" i="29"/>
  <c r="F7" i="29"/>
  <c r="F100" i="29"/>
  <c r="F39" i="29"/>
  <c r="F52" i="29"/>
  <c r="F41" i="29"/>
  <c r="F40" i="29"/>
  <c r="F45" i="29"/>
  <c r="F24" i="29"/>
  <c r="F25" i="29"/>
  <c r="F84" i="29"/>
  <c r="F67" i="29"/>
  <c r="F94" i="29"/>
  <c r="F12" i="29"/>
  <c r="F71" i="29"/>
  <c r="F95" i="29"/>
  <c r="F73" i="29"/>
  <c r="F30" i="29" l="1"/>
  <c r="F36" i="29"/>
  <c r="F77" i="29"/>
  <c r="F62" i="29"/>
  <c r="F11" i="29"/>
  <c r="F83" i="29"/>
  <c r="F51" i="29"/>
  <c r="F27" i="29"/>
  <c r="F60" i="29"/>
  <c r="F43" i="29"/>
  <c r="F33" i="29"/>
  <c r="F31" i="29"/>
  <c r="F29" i="29"/>
  <c r="F61" i="29"/>
  <c r="F6" i="29"/>
  <c r="F28" i="29"/>
  <c r="F85" i="29"/>
  <c r="F16" i="29"/>
  <c r="F79" i="29"/>
  <c r="F23" i="29"/>
  <c r="F87" i="29"/>
  <c r="F90" i="29"/>
  <c r="F14" i="29"/>
  <c r="F75" i="29" l="1"/>
  <c r="F9" i="29"/>
  <c r="F22" i="29"/>
  <c r="F68" i="29"/>
  <c r="F38" i="29"/>
  <c r="F34" i="29"/>
  <c r="F8" i="29"/>
  <c r="F37" i="29"/>
  <c r="F10" i="29"/>
  <c r="F32" i="29"/>
  <c r="F18" i="29"/>
  <c r="F70" i="29"/>
  <c r="F97" i="29"/>
  <c r="F89" i="29"/>
  <c r="F15" i="29"/>
  <c r="F63" i="29"/>
  <c r="F69" i="29"/>
  <c r="F35" i="29"/>
  <c r="F17" i="29"/>
  <c r="F101" i="29"/>
  <c r="F88" i="29"/>
  <c r="F93" i="29"/>
  <c r="F81" i="29"/>
  <c r="I81" i="29" s="1"/>
  <c r="F50" i="29"/>
  <c r="F103" i="29" l="1"/>
  <c r="G59" i="34" l="1"/>
  <c r="G44" i="34"/>
  <c r="G35" i="34" l="1"/>
  <c r="G36" i="34" l="1"/>
  <c r="G17" i="34" l="1"/>
  <c r="K97" i="29" l="1"/>
  <c r="K69" i="29" l="1"/>
  <c r="K43" i="29" l="1"/>
  <c r="K50" i="29" l="1"/>
  <c r="G80" i="34" l="1"/>
  <c r="K46" i="29" l="1"/>
  <c r="K74" i="29" l="1"/>
  <c r="K57" i="29"/>
  <c r="K80" i="29"/>
  <c r="K78" i="29"/>
  <c r="K104" i="29"/>
  <c r="K92" i="29"/>
  <c r="K98" i="29"/>
  <c r="K102" i="29"/>
  <c r="K7" i="29"/>
  <c r="K55" i="29"/>
  <c r="K27" i="29"/>
  <c r="K56" i="29"/>
  <c r="K93" i="29"/>
  <c r="K70" i="29"/>
  <c r="K18" i="29"/>
  <c r="K37" i="29"/>
  <c r="K68" i="29"/>
  <c r="K95" i="29"/>
  <c r="K99" i="29"/>
  <c r="K45" i="29"/>
  <c r="K22" i="29"/>
  <c r="K49" i="29"/>
  <c r="K58" i="29"/>
  <c r="K85" i="29"/>
  <c r="K86" i="29"/>
  <c r="K12" i="29"/>
  <c r="K88" i="29"/>
  <c r="K15" i="29"/>
  <c r="K20" i="29"/>
  <c r="K67" i="29"/>
  <c r="K96" i="29"/>
  <c r="K75" i="29"/>
  <c r="K100" i="29"/>
  <c r="K14" i="29"/>
  <c r="K19" i="29"/>
  <c r="K34" i="29"/>
  <c r="K77" i="29"/>
  <c r="K54" i="29"/>
  <c r="K81" i="29"/>
  <c r="K24" i="29"/>
  <c r="K71" i="29"/>
  <c r="K9" i="29"/>
  <c r="K59" i="29"/>
  <c r="K52" i="29"/>
  <c r="K87" i="29"/>
  <c r="K23" i="29"/>
  <c r="K8" i="29"/>
  <c r="K103" i="29"/>
  <c r="K53" i="29"/>
  <c r="K89" i="29"/>
  <c r="K82" i="29"/>
  <c r="K47" i="29"/>
  <c r="K17" i="29"/>
  <c r="K44" i="29"/>
  <c r="K41" i="29"/>
  <c r="K10" i="29"/>
  <c r="K101" i="29"/>
  <c r="K73" i="29"/>
  <c r="K66" i="29"/>
  <c r="K16" i="29"/>
  <c r="K63" i="29"/>
  <c r="K33" i="29"/>
  <c r="K51" i="29"/>
  <c r="K21" i="29"/>
  <c r="K48" i="29"/>
  <c r="K91" i="29"/>
  <c r="K11" i="29"/>
  <c r="K79" i="29"/>
  <c r="K29" i="29"/>
  <c r="K76" i="29"/>
  <c r="K42" i="29"/>
  <c r="K25" i="29"/>
  <c r="K13" i="29"/>
  <c r="K62" i="29"/>
  <c r="K26" i="29"/>
  <c r="K31" i="29"/>
  <c r="K38" i="29"/>
  <c r="K39" i="29"/>
  <c r="K36" i="29"/>
  <c r="K28" i="29"/>
  <c r="K94" i="29"/>
  <c r="K40" i="29"/>
  <c r="K64" i="29"/>
  <c r="K35" i="29"/>
  <c r="K32" i="29"/>
  <c r="K84" i="29"/>
  <c r="K83" i="29"/>
  <c r="K30" i="29"/>
  <c r="K90" i="29"/>
  <c r="K60" i="29"/>
  <c r="K72" i="29"/>
  <c r="K61" i="29"/>
  <c r="K65" i="29"/>
  <c r="K6" i="29"/>
  <c r="K107" i="29" l="1"/>
  <c r="G10" i="34" l="1"/>
  <c r="G32" i="34"/>
  <c r="G31" i="34"/>
  <c r="G56" i="34"/>
  <c r="G57" i="34"/>
  <c r="G63" i="34"/>
  <c r="G51" i="34"/>
  <c r="G45" i="34"/>
  <c r="G8" i="34"/>
  <c r="G48" i="34"/>
  <c r="G29" i="34"/>
  <c r="G11" i="34"/>
  <c r="G30" i="34"/>
  <c r="G9" i="34"/>
  <c r="G54" i="34"/>
  <c r="G46" i="34"/>
  <c r="G25" i="34"/>
  <c r="G28" i="34"/>
  <c r="G26" i="34"/>
  <c r="G27" i="34"/>
  <c r="G42" i="34"/>
  <c r="G55" i="34"/>
  <c r="G41" i="34"/>
  <c r="G39" i="34"/>
  <c r="G43" i="34"/>
  <c r="G64" i="34"/>
  <c r="G16" i="34"/>
  <c r="G37" i="34"/>
  <c r="G14" i="34"/>
  <c r="G40" i="34"/>
  <c r="G20" i="34"/>
  <c r="G15" i="34"/>
  <c r="G65" i="34"/>
  <c r="G53" i="34"/>
  <c r="G23" i="34"/>
  <c r="G61" i="34"/>
  <c r="G50" i="34"/>
  <c r="G34" i="34"/>
  <c r="G19" i="34"/>
  <c r="G24" i="34"/>
  <c r="G47" i="34"/>
  <c r="G33" i="34"/>
  <c r="G18" i="34"/>
  <c r="G62" i="34"/>
  <c r="G7" i="34"/>
  <c r="G31" i="36" l="1"/>
  <c r="G32" i="36" l="1"/>
  <c r="G39" i="36"/>
  <c r="G51" i="36" l="1"/>
  <c r="I67" i="36" l="1"/>
  <c r="G19" i="36"/>
  <c r="G8" i="36"/>
  <c r="G42" i="36"/>
  <c r="G49" i="36"/>
  <c r="G10" i="36"/>
  <c r="G14" i="36"/>
  <c r="G9" i="36"/>
  <c r="G46" i="36"/>
  <c r="G37" i="36"/>
  <c r="G25" i="36"/>
  <c r="G35" i="36"/>
  <c r="G43" i="36"/>
  <c r="G21" i="36"/>
  <c r="G16" i="36"/>
  <c r="G48" i="36"/>
  <c r="G33" i="36"/>
  <c r="G24" i="36"/>
  <c r="G40" i="36"/>
  <c r="G52" i="36"/>
  <c r="G30" i="36"/>
  <c r="G41" i="36"/>
  <c r="G18" i="36"/>
  <c r="G12" i="36"/>
  <c r="G27" i="36"/>
  <c r="G54" i="36"/>
  <c r="G36" i="36"/>
  <c r="G38" i="36"/>
  <c r="G34" i="36"/>
  <c r="G28" i="36"/>
  <c r="G17" i="36"/>
  <c r="G23" i="36"/>
  <c r="G45" i="36"/>
  <c r="G22" i="36"/>
  <c r="G56" i="36"/>
  <c r="G55" i="36"/>
  <c r="G15" i="36"/>
  <c r="G13" i="36"/>
  <c r="G47" i="36"/>
  <c r="G20" i="36"/>
  <c r="G44" i="36"/>
  <c r="G11" i="36"/>
  <c r="G53" i="36"/>
  <c r="G26" i="36"/>
  <c r="G29" i="36"/>
  <c r="G50" i="36"/>
  <c r="G7" i="36"/>
  <c r="D4" i="21" l="1"/>
  <c r="D2" i="27"/>
  <c r="B3987" i="33" l="1"/>
  <c r="B3986" i="33"/>
  <c r="K30" i="15" l="1"/>
  <c r="L30" i="15" s="1"/>
  <c r="J30" i="15"/>
  <c r="T105" i="28" l="1"/>
  <c r="T89" i="28"/>
  <c r="B3" i="33" l="1"/>
  <c r="B4" i="33"/>
  <c r="B5" i="33"/>
  <c r="B6" i="33"/>
  <c r="B7" i="33"/>
  <c r="B8" i="33"/>
  <c r="B9" i="33"/>
  <c r="B10" i="33"/>
  <c r="B11" i="33"/>
  <c r="B12" i="33"/>
  <c r="B13" i="33"/>
  <c r="B14" i="33"/>
  <c r="B15" i="33"/>
  <c r="B16" i="33"/>
  <c r="B17" i="33"/>
  <c r="B18" i="33"/>
  <c r="B19" i="33"/>
  <c r="B20" i="33"/>
  <c r="B21" i="33"/>
  <c r="B22" i="33"/>
  <c r="B23" i="33"/>
  <c r="B24" i="33"/>
  <c r="B25" i="33"/>
  <c r="B26" i="33"/>
  <c r="B27" i="33"/>
  <c r="B28" i="33"/>
  <c r="B29" i="33"/>
  <c r="B30" i="33"/>
  <c r="B31" i="33"/>
  <c r="B32" i="33"/>
  <c r="B33" i="33"/>
  <c r="B34" i="33"/>
  <c r="B35" i="33"/>
  <c r="B36" i="33"/>
  <c r="B37" i="33"/>
  <c r="B38" i="33"/>
  <c r="B39" i="33"/>
  <c r="B40" i="33"/>
  <c r="B41" i="33"/>
  <c r="B42" i="33"/>
  <c r="B43" i="33"/>
  <c r="B44" i="33"/>
  <c r="B45" i="33"/>
  <c r="B46" i="33"/>
  <c r="B47" i="33"/>
  <c r="B48" i="33"/>
  <c r="B49" i="33"/>
  <c r="B50" i="33"/>
  <c r="B51" i="33"/>
  <c r="B52" i="33"/>
  <c r="B53" i="33"/>
  <c r="B54" i="33"/>
  <c r="B55" i="33"/>
  <c r="B56" i="33"/>
  <c r="B57" i="33"/>
  <c r="B58" i="33"/>
  <c r="B59" i="33"/>
  <c r="B60" i="33"/>
  <c r="B61" i="33"/>
  <c r="B62" i="33"/>
  <c r="B63" i="33"/>
  <c r="B64" i="33"/>
  <c r="B65" i="33"/>
  <c r="B66" i="33"/>
  <c r="B67" i="33"/>
  <c r="B68" i="33"/>
  <c r="B69" i="33"/>
  <c r="B70" i="33"/>
  <c r="B71" i="33"/>
  <c r="B72" i="33"/>
  <c r="B73" i="33"/>
  <c r="B74" i="33"/>
  <c r="B75" i="33"/>
  <c r="B76" i="33"/>
  <c r="B77" i="33"/>
  <c r="B78" i="33"/>
  <c r="B79" i="33"/>
  <c r="B80" i="33"/>
  <c r="B81" i="33"/>
  <c r="B82" i="33"/>
  <c r="B83" i="33"/>
  <c r="B84" i="33"/>
  <c r="B85" i="33"/>
  <c r="B86" i="33"/>
  <c r="B87" i="33"/>
  <c r="B88" i="33"/>
  <c r="B89" i="33"/>
  <c r="B90" i="33"/>
  <c r="B91" i="33"/>
  <c r="B92" i="33"/>
  <c r="B93" i="33"/>
  <c r="B94" i="33"/>
  <c r="B95" i="33"/>
  <c r="B96" i="33"/>
  <c r="B97" i="33"/>
  <c r="B98" i="33"/>
  <c r="B99" i="33"/>
  <c r="B100" i="33"/>
  <c r="B101" i="33"/>
  <c r="B102" i="33"/>
  <c r="B103" i="33"/>
  <c r="B104" i="33"/>
  <c r="B105" i="33"/>
  <c r="B106" i="33"/>
  <c r="B107" i="33"/>
  <c r="B108" i="33"/>
  <c r="B109" i="33"/>
  <c r="B110" i="33"/>
  <c r="B111" i="33"/>
  <c r="B112" i="33"/>
  <c r="B113" i="33"/>
  <c r="B114" i="33"/>
  <c r="B115" i="33"/>
  <c r="B116" i="33"/>
  <c r="B117" i="33"/>
  <c r="B118" i="33"/>
  <c r="B119" i="33"/>
  <c r="B120" i="33"/>
  <c r="B121" i="33"/>
  <c r="B122" i="33"/>
  <c r="B123" i="33"/>
  <c r="B124" i="33"/>
  <c r="B125" i="33"/>
  <c r="B126" i="33"/>
  <c r="B127" i="33"/>
  <c r="B128" i="33"/>
  <c r="B129" i="33"/>
  <c r="B130" i="33"/>
  <c r="B131" i="33"/>
  <c r="B132" i="33"/>
  <c r="B133" i="33"/>
  <c r="B134" i="33"/>
  <c r="B135" i="33"/>
  <c r="B136" i="33"/>
  <c r="B137" i="33"/>
  <c r="B138" i="33"/>
  <c r="B139" i="33"/>
  <c r="B140" i="33"/>
  <c r="B141" i="33"/>
  <c r="B142" i="33"/>
  <c r="B143" i="33"/>
  <c r="B144" i="33"/>
  <c r="B145" i="33"/>
  <c r="B146" i="33"/>
  <c r="B147" i="33"/>
  <c r="B148" i="33"/>
  <c r="B149" i="33"/>
  <c r="B150" i="33"/>
  <c r="B151" i="33"/>
  <c r="B152" i="33"/>
  <c r="B153" i="33"/>
  <c r="B154" i="33"/>
  <c r="B155" i="33"/>
  <c r="B156" i="33"/>
  <c r="B157" i="33"/>
  <c r="B158" i="33"/>
  <c r="B159" i="33"/>
  <c r="B160" i="33"/>
  <c r="B161" i="33"/>
  <c r="B162" i="33"/>
  <c r="B163" i="33"/>
  <c r="B164" i="33"/>
  <c r="B165" i="33"/>
  <c r="B166" i="33"/>
  <c r="B167" i="33"/>
  <c r="B168" i="33"/>
  <c r="B169" i="33"/>
  <c r="B170" i="33"/>
  <c r="B171" i="33"/>
  <c r="B172" i="33"/>
  <c r="B173" i="33"/>
  <c r="B174" i="33"/>
  <c r="B175" i="33"/>
  <c r="B176" i="33"/>
  <c r="B177" i="33"/>
  <c r="B178" i="33"/>
  <c r="B179" i="33"/>
  <c r="B180" i="33"/>
  <c r="B181" i="33"/>
  <c r="B182" i="33"/>
  <c r="B183" i="33"/>
  <c r="B184" i="33"/>
  <c r="B185" i="33"/>
  <c r="B186" i="33"/>
  <c r="B187" i="33"/>
  <c r="B188" i="33"/>
  <c r="B189" i="33"/>
  <c r="B190" i="33"/>
  <c r="B191" i="33"/>
  <c r="B192" i="33"/>
  <c r="B193" i="33"/>
  <c r="B194" i="33"/>
  <c r="B195" i="33"/>
  <c r="B196" i="33"/>
  <c r="B197" i="33"/>
  <c r="B198" i="33"/>
  <c r="B199" i="33"/>
  <c r="B200" i="33"/>
  <c r="B201" i="33"/>
  <c r="B202" i="33"/>
  <c r="B203" i="33"/>
  <c r="B204" i="33"/>
  <c r="B205" i="33"/>
  <c r="B206" i="33"/>
  <c r="B207" i="33"/>
  <c r="B208" i="33"/>
  <c r="B209" i="33"/>
  <c r="B210" i="33"/>
  <c r="B211" i="33"/>
  <c r="B212" i="33"/>
  <c r="B213" i="33"/>
  <c r="B214" i="33"/>
  <c r="B215" i="33"/>
  <c r="B216" i="33"/>
  <c r="B217" i="33"/>
  <c r="B218" i="33"/>
  <c r="B219" i="33"/>
  <c r="B220" i="33"/>
  <c r="B221" i="33"/>
  <c r="B222" i="33"/>
  <c r="B223" i="33"/>
  <c r="B224" i="33"/>
  <c r="B225" i="33"/>
  <c r="B226" i="33"/>
  <c r="B227" i="33"/>
  <c r="B228" i="33"/>
  <c r="B229" i="33"/>
  <c r="B230" i="33"/>
  <c r="B231" i="33"/>
  <c r="B232" i="33"/>
  <c r="B233" i="33"/>
  <c r="B234" i="33"/>
  <c r="B235" i="33"/>
  <c r="B236" i="33"/>
  <c r="B237" i="33"/>
  <c r="B238" i="33"/>
  <c r="B239" i="33"/>
  <c r="B240" i="33"/>
  <c r="B241" i="33"/>
  <c r="B242" i="33"/>
  <c r="B243" i="33"/>
  <c r="B244" i="33"/>
  <c r="B245" i="33"/>
  <c r="B246" i="33"/>
  <c r="B247" i="33"/>
  <c r="B248" i="33"/>
  <c r="B249" i="33"/>
  <c r="B250" i="33"/>
  <c r="B251" i="33"/>
  <c r="B252" i="33"/>
  <c r="B253" i="33"/>
  <c r="B254" i="33"/>
  <c r="B255" i="33"/>
  <c r="B256" i="33"/>
  <c r="B257" i="33"/>
  <c r="B258" i="33"/>
  <c r="B259" i="33"/>
  <c r="B260" i="33"/>
  <c r="B261" i="33"/>
  <c r="B262" i="33"/>
  <c r="B263" i="33"/>
  <c r="B264" i="33"/>
  <c r="B265" i="33"/>
  <c r="B266" i="33"/>
  <c r="B267" i="33"/>
  <c r="B268" i="33"/>
  <c r="B269" i="33"/>
  <c r="B270" i="33"/>
  <c r="B271" i="33"/>
  <c r="B272" i="33"/>
  <c r="B273" i="33"/>
  <c r="B274" i="33"/>
  <c r="B275" i="33"/>
  <c r="B276" i="33"/>
  <c r="B277" i="33"/>
  <c r="B278" i="33"/>
  <c r="B279" i="33"/>
  <c r="B280" i="33"/>
  <c r="B281" i="33"/>
  <c r="B282" i="33"/>
  <c r="B283" i="33"/>
  <c r="B284" i="33"/>
  <c r="B285" i="33"/>
  <c r="B286" i="33"/>
  <c r="B287" i="33"/>
  <c r="B288" i="33"/>
  <c r="B289" i="33"/>
  <c r="B290" i="33"/>
  <c r="B291" i="33"/>
  <c r="B292" i="33"/>
  <c r="B293" i="33"/>
  <c r="B294" i="33"/>
  <c r="B295" i="33"/>
  <c r="B296" i="33"/>
  <c r="B297" i="33"/>
  <c r="B298" i="33"/>
  <c r="B299" i="33"/>
  <c r="B300" i="33"/>
  <c r="B301" i="33"/>
  <c r="B302" i="33"/>
  <c r="B303" i="33"/>
  <c r="B304" i="33"/>
  <c r="B305" i="33"/>
  <c r="B306" i="33"/>
  <c r="B307" i="33"/>
  <c r="B308" i="33"/>
  <c r="B309" i="33"/>
  <c r="B310" i="33"/>
  <c r="B311" i="33"/>
  <c r="B312" i="33"/>
  <c r="B313" i="33"/>
  <c r="B314" i="33"/>
  <c r="B315" i="33"/>
  <c r="B316" i="33"/>
  <c r="B317" i="33"/>
  <c r="B318" i="33"/>
  <c r="B319" i="33"/>
  <c r="B320" i="33"/>
  <c r="B321" i="33"/>
  <c r="B322" i="33"/>
  <c r="B323" i="33"/>
  <c r="B324" i="33"/>
  <c r="B325" i="33"/>
  <c r="B326" i="33"/>
  <c r="B327" i="33"/>
  <c r="B328" i="33"/>
  <c r="B329" i="33"/>
  <c r="B330" i="33"/>
  <c r="B331" i="33"/>
  <c r="B332" i="33"/>
  <c r="B333" i="33"/>
  <c r="B334" i="33"/>
  <c r="B335" i="33"/>
  <c r="B336" i="33"/>
  <c r="B337" i="33"/>
  <c r="B338" i="33"/>
  <c r="B339" i="33"/>
  <c r="B340" i="33"/>
  <c r="B341" i="33"/>
  <c r="B342" i="33"/>
  <c r="B343" i="33"/>
  <c r="B344" i="33"/>
  <c r="B345" i="33"/>
  <c r="B346" i="33"/>
  <c r="B347" i="33"/>
  <c r="B348" i="33"/>
  <c r="B349" i="33"/>
  <c r="B350" i="33"/>
  <c r="B351" i="33"/>
  <c r="B352" i="33"/>
  <c r="B353" i="33"/>
  <c r="B354" i="33"/>
  <c r="B355" i="33"/>
  <c r="B356" i="33"/>
  <c r="B357" i="33"/>
  <c r="B358" i="33"/>
  <c r="B359" i="33"/>
  <c r="B360" i="33"/>
  <c r="B361" i="33"/>
  <c r="B362" i="33"/>
  <c r="B363" i="33"/>
  <c r="B364" i="33"/>
  <c r="B365" i="33"/>
  <c r="B366" i="33"/>
  <c r="B367" i="33"/>
  <c r="B368" i="33"/>
  <c r="B369" i="33"/>
  <c r="B370" i="33"/>
  <c r="B371" i="33"/>
  <c r="B372" i="33"/>
  <c r="B373" i="33"/>
  <c r="B374" i="33"/>
  <c r="B375" i="33"/>
  <c r="B376" i="33"/>
  <c r="B377" i="33"/>
  <c r="B378" i="33"/>
  <c r="B379" i="33"/>
  <c r="B380" i="33"/>
  <c r="B381" i="33"/>
  <c r="B382" i="33"/>
  <c r="B383" i="33"/>
  <c r="B384" i="33"/>
  <c r="B385" i="33"/>
  <c r="B386" i="33"/>
  <c r="B387" i="33"/>
  <c r="B388" i="33"/>
  <c r="B389" i="33"/>
  <c r="B390" i="33"/>
  <c r="B391" i="33"/>
  <c r="B392" i="33"/>
  <c r="B393" i="33"/>
  <c r="B394" i="33"/>
  <c r="B395" i="33"/>
  <c r="B396" i="33"/>
  <c r="B397" i="33"/>
  <c r="B398" i="33"/>
  <c r="B399" i="33"/>
  <c r="B400" i="33"/>
  <c r="B401" i="33"/>
  <c r="B402" i="33"/>
  <c r="B403" i="33"/>
  <c r="B404" i="33"/>
  <c r="B405" i="33"/>
  <c r="B406" i="33"/>
  <c r="B407" i="33"/>
  <c r="B408" i="33"/>
  <c r="B409" i="33"/>
  <c r="B410" i="33"/>
  <c r="B411" i="33"/>
  <c r="B412" i="33"/>
  <c r="B413" i="33"/>
  <c r="B414" i="33"/>
  <c r="B415" i="33"/>
  <c r="B416" i="33"/>
  <c r="B417" i="33"/>
  <c r="B418" i="33"/>
  <c r="B419" i="33"/>
  <c r="B420" i="33"/>
  <c r="B421" i="33"/>
  <c r="B422" i="33"/>
  <c r="B423" i="33"/>
  <c r="B424" i="33"/>
  <c r="B425" i="33"/>
  <c r="B426" i="33"/>
  <c r="B427" i="33"/>
  <c r="B428" i="33"/>
  <c r="B429" i="33"/>
  <c r="B430" i="33"/>
  <c r="B431" i="33"/>
  <c r="B432" i="33"/>
  <c r="B433" i="33"/>
  <c r="B434" i="33"/>
  <c r="B435" i="33"/>
  <c r="B436" i="33"/>
  <c r="B437" i="33"/>
  <c r="B438" i="33"/>
  <c r="B439" i="33"/>
  <c r="B440" i="33"/>
  <c r="B441" i="33"/>
  <c r="B442" i="33"/>
  <c r="B443" i="33"/>
  <c r="B444" i="33"/>
  <c r="B445" i="33"/>
  <c r="B446" i="33"/>
  <c r="B447" i="33"/>
  <c r="B448" i="33"/>
  <c r="B449" i="33"/>
  <c r="B450" i="33"/>
  <c r="B451" i="33"/>
  <c r="B452" i="33"/>
  <c r="B453" i="33"/>
  <c r="B454" i="33"/>
  <c r="B455" i="33"/>
  <c r="B456" i="33"/>
  <c r="B457" i="33"/>
  <c r="B458" i="33"/>
  <c r="B459" i="33"/>
  <c r="B460" i="33"/>
  <c r="B461" i="33"/>
  <c r="B462" i="33"/>
  <c r="B463" i="33"/>
  <c r="B464" i="33"/>
  <c r="B465" i="33"/>
  <c r="B466" i="33"/>
  <c r="B467" i="33"/>
  <c r="B468" i="33"/>
  <c r="B469" i="33"/>
  <c r="B470" i="33"/>
  <c r="B471" i="33"/>
  <c r="B472" i="33"/>
  <c r="B473" i="33"/>
  <c r="B474" i="33"/>
  <c r="B475" i="33"/>
  <c r="B476" i="33"/>
  <c r="B477" i="33"/>
  <c r="B478" i="33"/>
  <c r="B479" i="33"/>
  <c r="B480" i="33"/>
  <c r="B481" i="33"/>
  <c r="B482" i="33"/>
  <c r="B483" i="33"/>
  <c r="B484" i="33"/>
  <c r="B485" i="33"/>
  <c r="B486" i="33"/>
  <c r="B487" i="33"/>
  <c r="B488" i="33"/>
  <c r="B489" i="33"/>
  <c r="B490" i="33"/>
  <c r="B491" i="33"/>
  <c r="B492" i="33"/>
  <c r="B493" i="33"/>
  <c r="B494" i="33"/>
  <c r="B495" i="33"/>
  <c r="B496" i="33"/>
  <c r="B497" i="33"/>
  <c r="B498" i="33"/>
  <c r="B499" i="33"/>
  <c r="B500" i="33"/>
  <c r="B501" i="33"/>
  <c r="B502" i="33"/>
  <c r="B503" i="33"/>
  <c r="B504" i="33"/>
  <c r="B505" i="33"/>
  <c r="B506" i="33"/>
  <c r="B507" i="33"/>
  <c r="B508" i="33"/>
  <c r="B509" i="33"/>
  <c r="B510" i="33"/>
  <c r="B511" i="33"/>
  <c r="B512" i="33"/>
  <c r="B513" i="33"/>
  <c r="B514" i="33"/>
  <c r="B515" i="33"/>
  <c r="B516" i="33"/>
  <c r="B517" i="33"/>
  <c r="B518" i="33"/>
  <c r="B519" i="33"/>
  <c r="B520" i="33"/>
  <c r="B521" i="33"/>
  <c r="B522" i="33"/>
  <c r="B523" i="33"/>
  <c r="B524" i="33"/>
  <c r="B525" i="33"/>
  <c r="B526" i="33"/>
  <c r="B527" i="33"/>
  <c r="B528" i="33"/>
  <c r="B529" i="33"/>
  <c r="B530" i="33"/>
  <c r="B531" i="33"/>
  <c r="B532" i="33"/>
  <c r="B533" i="33"/>
  <c r="B534" i="33"/>
  <c r="B535" i="33"/>
  <c r="B536" i="33"/>
  <c r="B537" i="33"/>
  <c r="B538" i="33"/>
  <c r="B539" i="33"/>
  <c r="B540" i="33"/>
  <c r="B541" i="33"/>
  <c r="B542" i="33"/>
  <c r="B543" i="33"/>
  <c r="B544" i="33"/>
  <c r="B545" i="33"/>
  <c r="B546" i="33"/>
  <c r="B547" i="33"/>
  <c r="B548" i="33"/>
  <c r="B549" i="33"/>
  <c r="B550" i="33"/>
  <c r="B551" i="33"/>
  <c r="B552" i="33"/>
  <c r="B553" i="33"/>
  <c r="B554" i="33"/>
  <c r="B555" i="33"/>
  <c r="B556" i="33"/>
  <c r="B557" i="33"/>
  <c r="B558" i="33"/>
  <c r="B559" i="33"/>
  <c r="B560" i="33"/>
  <c r="B561" i="33"/>
  <c r="B562" i="33"/>
  <c r="B563" i="33"/>
  <c r="B564" i="33"/>
  <c r="B565" i="33"/>
  <c r="B566" i="33"/>
  <c r="B567" i="33"/>
  <c r="B568" i="33"/>
  <c r="B569" i="33"/>
  <c r="B570" i="33"/>
  <c r="B571" i="33"/>
  <c r="B572" i="33"/>
  <c r="B573" i="33"/>
  <c r="B574" i="33"/>
  <c r="B575" i="33"/>
  <c r="B576" i="33"/>
  <c r="B577" i="33"/>
  <c r="B578" i="33"/>
  <c r="B579" i="33"/>
  <c r="B580" i="33"/>
  <c r="B581" i="33"/>
  <c r="B582" i="33"/>
  <c r="B583" i="33"/>
  <c r="B584" i="33"/>
  <c r="B585" i="33"/>
  <c r="B586" i="33"/>
  <c r="B587" i="33"/>
  <c r="B588" i="33"/>
  <c r="B589" i="33"/>
  <c r="B590" i="33"/>
  <c r="B591" i="33"/>
  <c r="B592" i="33"/>
  <c r="B593" i="33"/>
  <c r="B594" i="33"/>
  <c r="B595" i="33"/>
  <c r="B596" i="33"/>
  <c r="B597" i="33"/>
  <c r="B598" i="33"/>
  <c r="B599" i="33"/>
  <c r="B600" i="33"/>
  <c r="B601" i="33"/>
  <c r="B602" i="33"/>
  <c r="B603" i="33"/>
  <c r="B604" i="33"/>
  <c r="B605" i="33"/>
  <c r="B606" i="33"/>
  <c r="B607" i="33"/>
  <c r="B608" i="33"/>
  <c r="B609" i="33"/>
  <c r="B610" i="33"/>
  <c r="B611" i="33"/>
  <c r="B612" i="33"/>
  <c r="B613" i="33"/>
  <c r="B614" i="33"/>
  <c r="B615" i="33"/>
  <c r="B616" i="33"/>
  <c r="B617" i="33"/>
  <c r="B618" i="33"/>
  <c r="B619" i="33"/>
  <c r="B620" i="33"/>
  <c r="B621" i="33"/>
  <c r="B622" i="33"/>
  <c r="B623" i="33"/>
  <c r="B624" i="33"/>
  <c r="B625" i="33"/>
  <c r="B626" i="33"/>
  <c r="B627" i="33"/>
  <c r="B628" i="33"/>
  <c r="B629" i="33"/>
  <c r="B630" i="33"/>
  <c r="B631" i="33"/>
  <c r="B632" i="33"/>
  <c r="B633" i="33"/>
  <c r="B634" i="33"/>
  <c r="B635" i="33"/>
  <c r="B636" i="33"/>
  <c r="B637" i="33"/>
  <c r="B638" i="33"/>
  <c r="B639" i="33"/>
  <c r="B640" i="33"/>
  <c r="B641" i="33"/>
  <c r="B642" i="33"/>
  <c r="B643" i="33"/>
  <c r="B644" i="33"/>
  <c r="B645" i="33"/>
  <c r="B646" i="33"/>
  <c r="B647" i="33"/>
  <c r="B648" i="33"/>
  <c r="B649" i="33"/>
  <c r="B650" i="33"/>
  <c r="B651" i="33"/>
  <c r="B652" i="33"/>
  <c r="B653" i="33"/>
  <c r="B654" i="33"/>
  <c r="B655" i="33"/>
  <c r="B656" i="33"/>
  <c r="B657" i="33"/>
  <c r="B658" i="33"/>
  <c r="B659" i="33"/>
  <c r="B660" i="33"/>
  <c r="B661" i="33"/>
  <c r="B662" i="33"/>
  <c r="B663" i="33"/>
  <c r="B664" i="33"/>
  <c r="B665" i="33"/>
  <c r="B666" i="33"/>
  <c r="B667" i="33"/>
  <c r="B668" i="33"/>
  <c r="B669" i="33"/>
  <c r="B670" i="33"/>
  <c r="B671" i="33"/>
  <c r="B672" i="33"/>
  <c r="B673" i="33"/>
  <c r="B674" i="33"/>
  <c r="B675" i="33"/>
  <c r="B676" i="33"/>
  <c r="B677" i="33"/>
  <c r="B678" i="33"/>
  <c r="B679" i="33"/>
  <c r="B680" i="33"/>
  <c r="B681" i="33"/>
  <c r="B682" i="33"/>
  <c r="B683" i="33"/>
  <c r="B684" i="33"/>
  <c r="B685" i="33"/>
  <c r="B686" i="33"/>
  <c r="B687" i="33"/>
  <c r="B688" i="33"/>
  <c r="B689" i="33"/>
  <c r="B690" i="33"/>
  <c r="B691" i="33"/>
  <c r="B692" i="33"/>
  <c r="B693" i="33"/>
  <c r="B694" i="33"/>
  <c r="B695" i="33"/>
  <c r="B696" i="33"/>
  <c r="B697" i="33"/>
  <c r="B698" i="33"/>
  <c r="B699" i="33"/>
  <c r="B700" i="33"/>
  <c r="B701" i="33"/>
  <c r="B702" i="33"/>
  <c r="B703" i="33"/>
  <c r="B704" i="33"/>
  <c r="B705" i="33"/>
  <c r="B706" i="33"/>
  <c r="B707" i="33"/>
  <c r="B708" i="33"/>
  <c r="B709" i="33"/>
  <c r="B710" i="33"/>
  <c r="B711" i="33"/>
  <c r="B712" i="33"/>
  <c r="B713" i="33"/>
  <c r="B714" i="33"/>
  <c r="B715" i="33"/>
  <c r="B716" i="33"/>
  <c r="B717" i="33"/>
  <c r="B718" i="33"/>
  <c r="B719" i="33"/>
  <c r="B720" i="33"/>
  <c r="B721" i="33"/>
  <c r="B722" i="33"/>
  <c r="B723" i="33"/>
  <c r="B724" i="33"/>
  <c r="B725" i="33"/>
  <c r="B726" i="33"/>
  <c r="B727" i="33"/>
  <c r="B728" i="33"/>
  <c r="B729" i="33"/>
  <c r="B730" i="33"/>
  <c r="B731" i="33"/>
  <c r="B732" i="33"/>
  <c r="B733" i="33"/>
  <c r="B734" i="33"/>
  <c r="B735" i="33"/>
  <c r="B736" i="33"/>
  <c r="B737" i="33"/>
  <c r="B738" i="33"/>
  <c r="B739" i="33"/>
  <c r="B740" i="33"/>
  <c r="B741" i="33"/>
  <c r="B742" i="33"/>
  <c r="B743" i="33"/>
  <c r="B744" i="33"/>
  <c r="B745" i="33"/>
  <c r="B746" i="33"/>
  <c r="B747" i="33"/>
  <c r="B748" i="33"/>
  <c r="B749" i="33"/>
  <c r="B750" i="33"/>
  <c r="B751" i="33"/>
  <c r="B752" i="33"/>
  <c r="B753" i="33"/>
  <c r="B754" i="33"/>
  <c r="B755" i="33"/>
  <c r="B756" i="33"/>
  <c r="B757" i="33"/>
  <c r="B758" i="33"/>
  <c r="B759" i="33"/>
  <c r="B760" i="33"/>
  <c r="B761" i="33"/>
  <c r="B762" i="33"/>
  <c r="B763" i="33"/>
  <c r="B764" i="33"/>
  <c r="B765" i="33"/>
  <c r="B766" i="33"/>
  <c r="B767" i="33"/>
  <c r="B768" i="33"/>
  <c r="B769" i="33"/>
  <c r="B770" i="33"/>
  <c r="B771" i="33"/>
  <c r="B772" i="33"/>
  <c r="B773" i="33"/>
  <c r="B774" i="33"/>
  <c r="B775" i="33"/>
  <c r="B776" i="33"/>
  <c r="B777" i="33"/>
  <c r="B778" i="33"/>
  <c r="B779" i="33"/>
  <c r="B780" i="33"/>
  <c r="B781" i="33"/>
  <c r="B782" i="33"/>
  <c r="B783" i="33"/>
  <c r="B784" i="33"/>
  <c r="B785" i="33"/>
  <c r="B786" i="33"/>
  <c r="B787" i="33"/>
  <c r="B788" i="33"/>
  <c r="B789" i="33"/>
  <c r="B790" i="33"/>
  <c r="B791" i="33"/>
  <c r="B792" i="33"/>
  <c r="B793" i="33"/>
  <c r="B794" i="33"/>
  <c r="B795" i="33"/>
  <c r="B796" i="33"/>
  <c r="B797" i="33"/>
  <c r="B798" i="33"/>
  <c r="B799" i="33"/>
  <c r="B800" i="33"/>
  <c r="B801" i="33"/>
  <c r="B802" i="33"/>
  <c r="B803" i="33"/>
  <c r="B804" i="33"/>
  <c r="B805" i="33"/>
  <c r="B806" i="33"/>
  <c r="B807" i="33"/>
  <c r="B808" i="33"/>
  <c r="B809" i="33"/>
  <c r="B810" i="33"/>
  <c r="B811" i="33"/>
  <c r="B812" i="33"/>
  <c r="B813" i="33"/>
  <c r="B814" i="33"/>
  <c r="B815" i="33"/>
  <c r="B816" i="33"/>
  <c r="B817" i="33"/>
  <c r="B818" i="33"/>
  <c r="B819" i="33"/>
  <c r="B820" i="33"/>
  <c r="B821" i="33"/>
  <c r="B822" i="33"/>
  <c r="B823" i="33"/>
  <c r="B824" i="33"/>
  <c r="B825" i="33"/>
  <c r="B826" i="33"/>
  <c r="B827" i="33"/>
  <c r="B828" i="33"/>
  <c r="B829" i="33"/>
  <c r="B830" i="33"/>
  <c r="B831" i="33"/>
  <c r="B832" i="33"/>
  <c r="B833" i="33"/>
  <c r="B834" i="33"/>
  <c r="B835" i="33"/>
  <c r="B836" i="33"/>
  <c r="B837" i="33"/>
  <c r="B838" i="33"/>
  <c r="B839" i="33"/>
  <c r="B840" i="33"/>
  <c r="B841" i="33"/>
  <c r="B842" i="33"/>
  <c r="B843" i="33"/>
  <c r="B844" i="33"/>
  <c r="B845" i="33"/>
  <c r="B846" i="33"/>
  <c r="B847" i="33"/>
  <c r="B848" i="33"/>
  <c r="B849" i="33"/>
  <c r="B850" i="33"/>
  <c r="B851" i="33"/>
  <c r="B852" i="33"/>
  <c r="B853" i="33"/>
  <c r="B854" i="33"/>
  <c r="B855" i="33"/>
  <c r="B856" i="33"/>
  <c r="B857" i="33"/>
  <c r="B858" i="33"/>
  <c r="B859" i="33"/>
  <c r="B860" i="33"/>
  <c r="B861" i="33"/>
  <c r="B862" i="33"/>
  <c r="B863" i="33"/>
  <c r="B864" i="33"/>
  <c r="B865" i="33"/>
  <c r="B866" i="33"/>
  <c r="B867" i="33"/>
  <c r="B868" i="33"/>
  <c r="B869" i="33"/>
  <c r="B870" i="33"/>
  <c r="B871" i="33"/>
  <c r="B872" i="33"/>
  <c r="B873" i="33"/>
  <c r="B874" i="33"/>
  <c r="B875" i="33"/>
  <c r="B876" i="33"/>
  <c r="B877" i="33"/>
  <c r="B878" i="33"/>
  <c r="B879" i="33"/>
  <c r="B880" i="33"/>
  <c r="B881" i="33"/>
  <c r="B882" i="33"/>
  <c r="B883" i="33"/>
  <c r="B884" i="33"/>
  <c r="B885" i="33"/>
  <c r="B886" i="33"/>
  <c r="B887" i="33"/>
  <c r="B888" i="33"/>
  <c r="B889" i="33"/>
  <c r="B890" i="33"/>
  <c r="B891" i="33"/>
  <c r="B892" i="33"/>
  <c r="B893" i="33"/>
  <c r="B894" i="33"/>
  <c r="B895" i="33"/>
  <c r="B896" i="33"/>
  <c r="B897" i="33"/>
  <c r="B898" i="33"/>
  <c r="B899" i="33"/>
  <c r="B900" i="33"/>
  <c r="B901" i="33"/>
  <c r="B902" i="33"/>
  <c r="B903" i="33"/>
  <c r="B904" i="33"/>
  <c r="B905" i="33"/>
  <c r="B906" i="33"/>
  <c r="B907" i="33"/>
  <c r="B908" i="33"/>
  <c r="B909" i="33"/>
  <c r="B910" i="33"/>
  <c r="B911" i="33"/>
  <c r="B912" i="33"/>
  <c r="B913" i="33"/>
  <c r="B914" i="33"/>
  <c r="B915" i="33"/>
  <c r="B916" i="33"/>
  <c r="B917" i="33"/>
  <c r="B918" i="33"/>
  <c r="B919" i="33"/>
  <c r="B920" i="33"/>
  <c r="B921" i="33"/>
  <c r="B922" i="33"/>
  <c r="B923" i="33"/>
  <c r="B924" i="33"/>
  <c r="B925" i="33"/>
  <c r="B926" i="33"/>
  <c r="B927" i="33"/>
  <c r="B928" i="33"/>
  <c r="B929" i="33"/>
  <c r="B930" i="33"/>
  <c r="B931" i="33"/>
  <c r="B932" i="33"/>
  <c r="B933" i="33"/>
  <c r="B934" i="33"/>
  <c r="B935" i="33"/>
  <c r="B936" i="33"/>
  <c r="B937" i="33"/>
  <c r="B938" i="33"/>
  <c r="B939" i="33"/>
  <c r="B940" i="33"/>
  <c r="B941" i="33"/>
  <c r="B942" i="33"/>
  <c r="B943" i="33"/>
  <c r="B944" i="33"/>
  <c r="B945" i="33"/>
  <c r="B946" i="33"/>
  <c r="B947" i="33"/>
  <c r="B948" i="33"/>
  <c r="B949" i="33"/>
  <c r="B950" i="33"/>
  <c r="B951" i="33"/>
  <c r="B952" i="33"/>
  <c r="B953" i="33"/>
  <c r="B954" i="33"/>
  <c r="B955" i="33"/>
  <c r="B956" i="33"/>
  <c r="B957" i="33"/>
  <c r="B958" i="33"/>
  <c r="B959" i="33"/>
  <c r="B960" i="33"/>
  <c r="B961" i="33"/>
  <c r="B962" i="33"/>
  <c r="B963" i="33"/>
  <c r="B964" i="33"/>
  <c r="B965" i="33"/>
  <c r="B966" i="33"/>
  <c r="B967" i="33"/>
  <c r="B968" i="33"/>
  <c r="B969" i="33"/>
  <c r="B970" i="33"/>
  <c r="B971" i="33"/>
  <c r="B972" i="33"/>
  <c r="B973" i="33"/>
  <c r="B974" i="33"/>
  <c r="B975" i="33"/>
  <c r="B976" i="33"/>
  <c r="B977" i="33"/>
  <c r="B978" i="33"/>
  <c r="B979" i="33"/>
  <c r="B980" i="33"/>
  <c r="B981" i="33"/>
  <c r="B982" i="33"/>
  <c r="B983" i="33"/>
  <c r="B984" i="33"/>
  <c r="B985" i="33"/>
  <c r="B986" i="33"/>
  <c r="B987" i="33"/>
  <c r="B988" i="33"/>
  <c r="B989" i="33"/>
  <c r="B990" i="33"/>
  <c r="B991" i="33"/>
  <c r="B992" i="33"/>
  <c r="B993" i="33"/>
  <c r="B994" i="33"/>
  <c r="B995" i="33"/>
  <c r="B996" i="33"/>
  <c r="B997" i="33"/>
  <c r="B998" i="33"/>
  <c r="B999" i="33"/>
  <c r="B1000" i="33"/>
  <c r="B1001" i="33"/>
  <c r="B1002" i="33"/>
  <c r="B1003" i="33"/>
  <c r="B1004" i="33"/>
  <c r="B1005" i="33"/>
  <c r="B1006" i="33"/>
  <c r="B1007" i="33"/>
  <c r="B1008" i="33"/>
  <c r="B1009" i="33"/>
  <c r="B1010" i="33"/>
  <c r="B1011" i="33"/>
  <c r="B1012" i="33"/>
  <c r="B1013" i="33"/>
  <c r="B1014" i="33"/>
  <c r="B1015" i="33"/>
  <c r="B1016" i="33"/>
  <c r="B1017" i="33"/>
  <c r="B1018" i="33"/>
  <c r="B1019" i="33"/>
  <c r="B1020" i="33"/>
  <c r="B1021" i="33"/>
  <c r="B1022" i="33"/>
  <c r="B1023" i="33"/>
  <c r="B1024" i="33"/>
  <c r="B1025" i="33"/>
  <c r="B1026" i="33"/>
  <c r="B1027" i="33"/>
  <c r="B1028" i="33"/>
  <c r="B1029" i="33"/>
  <c r="B1030" i="33"/>
  <c r="B1031" i="33"/>
  <c r="B1032" i="33"/>
  <c r="B1033" i="33"/>
  <c r="B1034" i="33"/>
  <c r="B1035" i="33"/>
  <c r="B1036" i="33"/>
  <c r="B1037" i="33"/>
  <c r="B1038" i="33"/>
  <c r="B1039" i="33"/>
  <c r="B1040" i="33"/>
  <c r="B1041" i="33"/>
  <c r="B1042" i="33"/>
  <c r="B1043" i="33"/>
  <c r="B1044" i="33"/>
  <c r="B1045" i="33"/>
  <c r="B1046" i="33"/>
  <c r="B1047" i="33"/>
  <c r="B1048" i="33"/>
  <c r="B1049" i="33"/>
  <c r="B1050" i="33"/>
  <c r="B1051" i="33"/>
  <c r="B1052" i="33"/>
  <c r="B1053" i="33"/>
  <c r="B1054" i="33"/>
  <c r="B1055" i="33"/>
  <c r="B1056" i="33"/>
  <c r="B1057" i="33"/>
  <c r="B1058" i="33"/>
  <c r="B1059" i="33"/>
  <c r="B1060" i="33"/>
  <c r="B1061" i="33"/>
  <c r="B1062" i="33"/>
  <c r="B1063" i="33"/>
  <c r="B1064" i="33"/>
  <c r="B1065" i="33"/>
  <c r="B1066" i="33"/>
  <c r="B1067" i="33"/>
  <c r="B1068" i="33"/>
  <c r="B1069" i="33"/>
  <c r="B1070" i="33"/>
  <c r="B1071" i="33"/>
  <c r="B1072" i="33"/>
  <c r="B1073" i="33"/>
  <c r="B1074" i="33"/>
  <c r="B1075" i="33"/>
  <c r="B1076" i="33"/>
  <c r="B1077" i="33"/>
  <c r="B1078" i="33"/>
  <c r="B1079" i="33"/>
  <c r="B1080" i="33"/>
  <c r="B1081" i="33"/>
  <c r="B1082" i="33"/>
  <c r="B1083" i="33"/>
  <c r="B1084" i="33"/>
  <c r="B1085" i="33"/>
  <c r="B1086" i="33"/>
  <c r="B1087" i="33"/>
  <c r="B1088" i="33"/>
  <c r="B1089" i="33"/>
  <c r="B1090" i="33"/>
  <c r="B1091" i="33"/>
  <c r="B1092" i="33"/>
  <c r="B1093" i="33"/>
  <c r="B1094" i="33"/>
  <c r="B1095" i="33"/>
  <c r="B1096" i="33"/>
  <c r="B1097" i="33"/>
  <c r="B1098" i="33"/>
  <c r="B1099" i="33"/>
  <c r="B1100" i="33"/>
  <c r="B1101" i="33"/>
  <c r="B1102" i="33"/>
  <c r="B1103" i="33"/>
  <c r="B1104" i="33"/>
  <c r="B1105" i="33"/>
  <c r="B1106" i="33"/>
  <c r="B1107" i="33"/>
  <c r="B1108" i="33"/>
  <c r="B1109" i="33"/>
  <c r="B1110" i="33"/>
  <c r="B1111" i="33"/>
  <c r="B1112" i="33"/>
  <c r="B1113" i="33"/>
  <c r="B1114" i="33"/>
  <c r="B1115" i="33"/>
  <c r="B1116" i="33"/>
  <c r="B1117" i="33"/>
  <c r="B1118" i="33"/>
  <c r="B1119" i="33"/>
  <c r="B1120" i="33"/>
  <c r="B1121" i="33"/>
  <c r="B1122" i="33"/>
  <c r="B1123" i="33"/>
  <c r="B1124" i="33"/>
  <c r="B1125" i="33"/>
  <c r="B1126" i="33"/>
  <c r="B1127" i="33"/>
  <c r="B1128" i="33"/>
  <c r="B1129" i="33"/>
  <c r="B1130" i="33"/>
  <c r="B1131" i="33"/>
  <c r="B1132" i="33"/>
  <c r="B1133" i="33"/>
  <c r="B1134" i="33"/>
  <c r="B1135" i="33"/>
  <c r="B1136" i="33"/>
  <c r="B1137" i="33"/>
  <c r="B1138" i="33"/>
  <c r="B1139" i="33"/>
  <c r="B1140" i="33"/>
  <c r="B1141" i="33"/>
  <c r="B1142" i="33"/>
  <c r="B1143" i="33"/>
  <c r="B1144" i="33"/>
  <c r="B1145" i="33"/>
  <c r="B1146" i="33"/>
  <c r="B1147" i="33"/>
  <c r="B1148" i="33"/>
  <c r="B1149" i="33"/>
  <c r="B1150" i="33"/>
  <c r="B1151" i="33"/>
  <c r="B1152" i="33"/>
  <c r="B1153" i="33"/>
  <c r="B1154" i="33"/>
  <c r="B1155" i="33"/>
  <c r="B1156" i="33"/>
  <c r="B1157" i="33"/>
  <c r="B1158" i="33"/>
  <c r="B1159" i="33"/>
  <c r="B1160" i="33"/>
  <c r="B1161" i="33"/>
  <c r="B1162" i="33"/>
  <c r="B1163" i="33"/>
  <c r="B1164" i="33"/>
  <c r="B1165" i="33"/>
  <c r="B1166" i="33"/>
  <c r="B1167" i="33"/>
  <c r="B1168" i="33"/>
  <c r="B1169" i="33"/>
  <c r="B1170" i="33"/>
  <c r="B1171" i="33"/>
  <c r="B1172" i="33"/>
  <c r="B1173" i="33"/>
  <c r="B1174" i="33"/>
  <c r="B1175" i="33"/>
  <c r="B1176" i="33"/>
  <c r="B1177" i="33"/>
  <c r="B1178" i="33"/>
  <c r="B1179" i="33"/>
  <c r="B1180" i="33"/>
  <c r="B1181" i="33"/>
  <c r="B1182" i="33"/>
  <c r="B1183" i="33"/>
  <c r="B1184" i="33"/>
  <c r="B1185" i="33"/>
  <c r="B1186" i="33"/>
  <c r="B1187" i="33"/>
  <c r="B1188" i="33"/>
  <c r="B1189" i="33"/>
  <c r="B1190" i="33"/>
  <c r="B1191" i="33"/>
  <c r="B1192" i="33"/>
  <c r="B1193" i="33"/>
  <c r="B1194" i="33"/>
  <c r="B1195" i="33"/>
  <c r="B1196" i="33"/>
  <c r="B1197" i="33"/>
  <c r="B1198" i="33"/>
  <c r="B1199" i="33"/>
  <c r="B1200" i="33"/>
  <c r="B1201" i="33"/>
  <c r="B1202" i="33"/>
  <c r="B1203" i="33"/>
  <c r="B1204" i="33"/>
  <c r="B1205" i="33"/>
  <c r="B1206" i="33"/>
  <c r="B1207" i="33"/>
  <c r="B1208" i="33"/>
  <c r="B1209" i="33"/>
  <c r="B1210" i="33"/>
  <c r="B1211" i="33"/>
  <c r="B1212" i="33"/>
  <c r="B1213" i="33"/>
  <c r="B1214" i="33"/>
  <c r="B1215" i="33"/>
  <c r="B1216" i="33"/>
  <c r="B1217" i="33"/>
  <c r="B1218" i="33"/>
  <c r="B1219" i="33"/>
  <c r="B1220" i="33"/>
  <c r="B1221" i="33"/>
  <c r="B1222" i="33"/>
  <c r="B1223" i="33"/>
  <c r="B1224" i="33"/>
  <c r="B1225" i="33"/>
  <c r="B1226" i="33"/>
  <c r="B1227" i="33"/>
  <c r="B1228" i="33"/>
  <c r="B1229" i="33"/>
  <c r="B1230" i="33"/>
  <c r="B1231" i="33"/>
  <c r="B1232" i="33"/>
  <c r="B1233" i="33"/>
  <c r="B1234" i="33"/>
  <c r="B1235" i="33"/>
  <c r="B1236" i="33"/>
  <c r="B1237" i="33"/>
  <c r="B1238" i="33"/>
  <c r="B1239" i="33"/>
  <c r="B1240" i="33"/>
  <c r="B1241" i="33"/>
  <c r="B1242" i="33"/>
  <c r="B1243" i="33"/>
  <c r="B1244" i="33"/>
  <c r="B1245" i="33"/>
  <c r="B1246" i="33"/>
  <c r="B1247" i="33"/>
  <c r="B1248" i="33"/>
  <c r="B1249" i="33"/>
  <c r="B1250" i="33"/>
  <c r="B1251" i="33"/>
  <c r="B1252" i="33"/>
  <c r="B1253" i="33"/>
  <c r="B1254" i="33"/>
  <c r="B1255" i="33"/>
  <c r="B1256" i="33"/>
  <c r="B1257" i="33"/>
  <c r="B1258" i="33"/>
  <c r="B1259" i="33"/>
  <c r="B1260" i="33"/>
  <c r="B1261" i="33"/>
  <c r="B1262" i="33"/>
  <c r="B1263" i="33"/>
  <c r="B1264" i="33"/>
  <c r="B1265" i="33"/>
  <c r="B1266" i="33"/>
  <c r="B1267" i="33"/>
  <c r="B1268" i="33"/>
  <c r="B1269" i="33"/>
  <c r="B1270" i="33"/>
  <c r="B1271" i="33"/>
  <c r="B1272" i="33"/>
  <c r="B1273" i="33"/>
  <c r="B1274" i="33"/>
  <c r="B1275" i="33"/>
  <c r="B1276" i="33"/>
  <c r="B1277" i="33"/>
  <c r="B1278" i="33"/>
  <c r="B1279" i="33"/>
  <c r="B1280" i="33"/>
  <c r="B1281" i="33"/>
  <c r="B1282" i="33"/>
  <c r="B1283" i="33"/>
  <c r="B1284" i="33"/>
  <c r="B1285" i="33"/>
  <c r="B1286" i="33"/>
  <c r="B1287" i="33"/>
  <c r="B1288" i="33"/>
  <c r="B1289" i="33"/>
  <c r="B1290" i="33"/>
  <c r="B1291" i="33"/>
  <c r="B1292" i="33"/>
  <c r="B1293" i="33"/>
  <c r="B1294" i="33"/>
  <c r="B1295" i="33"/>
  <c r="B1296" i="33"/>
  <c r="B1297" i="33"/>
  <c r="B1298" i="33"/>
  <c r="B1299" i="33"/>
  <c r="B1300" i="33"/>
  <c r="B1301" i="33"/>
  <c r="B1302" i="33"/>
  <c r="B1303" i="33"/>
  <c r="B1304" i="33"/>
  <c r="B1305" i="33"/>
  <c r="B1306" i="33"/>
  <c r="B1307" i="33"/>
  <c r="B1308" i="33"/>
  <c r="B1309" i="33"/>
  <c r="B1310" i="33"/>
  <c r="B1311" i="33"/>
  <c r="B1312" i="33"/>
  <c r="B1382" i="33"/>
  <c r="B1383" i="33"/>
  <c r="B1384" i="33"/>
  <c r="B1385" i="33"/>
  <c r="B1386" i="33"/>
  <c r="B1387" i="33"/>
  <c r="B1388" i="33"/>
  <c r="B1389" i="33"/>
  <c r="B1390" i="33"/>
  <c r="B1391" i="33"/>
  <c r="B1392" i="33"/>
  <c r="B1393" i="33"/>
  <c r="B1394" i="33"/>
  <c r="B1395" i="33"/>
  <c r="B1396" i="33"/>
  <c r="B1397" i="33"/>
  <c r="B1398" i="33"/>
  <c r="B1399" i="33"/>
  <c r="B1400" i="33"/>
  <c r="B1401" i="33"/>
  <c r="B1402" i="33"/>
  <c r="B1403" i="33"/>
  <c r="B1404" i="33"/>
  <c r="B1405" i="33"/>
  <c r="B1406" i="33"/>
  <c r="B1407" i="33"/>
  <c r="B1408" i="33"/>
  <c r="B1409" i="33"/>
  <c r="B1410" i="33"/>
  <c r="B1411" i="33"/>
  <c r="B1412" i="33"/>
  <c r="B1413" i="33"/>
  <c r="B1414" i="33"/>
  <c r="B1415" i="33"/>
  <c r="B1416" i="33"/>
  <c r="B1417" i="33"/>
  <c r="B1418" i="33"/>
  <c r="B1419" i="33"/>
  <c r="B1420" i="33"/>
  <c r="B1421" i="33"/>
  <c r="B1422" i="33"/>
  <c r="B1423" i="33"/>
  <c r="B1424" i="33"/>
  <c r="B1425" i="33"/>
  <c r="B1426" i="33"/>
  <c r="B1427" i="33"/>
  <c r="B1428" i="33"/>
  <c r="B1429" i="33"/>
  <c r="B1430" i="33"/>
  <c r="B1431" i="33"/>
  <c r="B1432" i="33"/>
  <c r="B1433" i="33"/>
  <c r="B1434" i="33"/>
  <c r="B1435" i="33"/>
  <c r="B1436" i="33"/>
  <c r="B1437" i="33"/>
  <c r="B1438" i="33"/>
  <c r="B1439" i="33"/>
  <c r="B1440" i="33"/>
  <c r="B1441" i="33"/>
  <c r="B1442" i="33"/>
  <c r="B1443" i="33"/>
  <c r="B1444" i="33"/>
  <c r="B1445" i="33"/>
  <c r="B1446" i="33"/>
  <c r="B1447" i="33"/>
  <c r="B1448" i="33"/>
  <c r="B1449" i="33"/>
  <c r="B1450" i="33"/>
  <c r="B1451" i="33"/>
  <c r="B1452" i="33"/>
  <c r="B1453" i="33"/>
  <c r="B1454" i="33"/>
  <c r="B1455" i="33"/>
  <c r="B1456" i="33"/>
  <c r="B1457" i="33"/>
  <c r="B1458" i="33"/>
  <c r="B1459" i="33"/>
  <c r="B1460" i="33"/>
  <c r="B1461" i="33"/>
  <c r="B1462" i="33"/>
  <c r="B1463" i="33"/>
  <c r="B1464" i="33"/>
  <c r="B1465" i="33"/>
  <c r="B1466" i="33"/>
  <c r="B1467" i="33"/>
  <c r="B1468" i="33"/>
  <c r="B1469" i="33"/>
  <c r="B1470" i="33"/>
  <c r="B1471" i="33"/>
  <c r="B1472" i="33"/>
  <c r="B1473" i="33"/>
  <c r="B1474" i="33"/>
  <c r="B1475" i="33"/>
  <c r="B1476" i="33"/>
  <c r="B1477" i="33"/>
  <c r="B1478" i="33"/>
  <c r="B1479" i="33"/>
  <c r="B1480" i="33"/>
  <c r="B1481" i="33"/>
  <c r="B1482" i="33"/>
  <c r="B1483" i="33"/>
  <c r="B1484" i="33"/>
  <c r="B1485" i="33"/>
  <c r="B1486" i="33"/>
  <c r="B1487" i="33"/>
  <c r="B1488" i="33"/>
  <c r="B1489" i="33"/>
  <c r="B1490" i="33"/>
  <c r="B1491" i="33"/>
  <c r="B1492" i="33"/>
  <c r="B1493" i="33"/>
  <c r="B1494" i="33"/>
  <c r="B1495" i="33"/>
  <c r="B1496" i="33"/>
  <c r="B1497" i="33"/>
  <c r="B1498" i="33"/>
  <c r="B1499" i="33"/>
  <c r="B1500" i="33"/>
  <c r="B1501" i="33"/>
  <c r="B1502" i="33"/>
  <c r="B1503" i="33"/>
  <c r="B1504" i="33"/>
  <c r="B1505" i="33"/>
  <c r="B1506" i="33"/>
  <c r="B1507" i="33"/>
  <c r="B1508" i="33"/>
  <c r="B1509" i="33"/>
  <c r="B1510" i="33"/>
  <c r="B1511" i="33"/>
  <c r="B1512" i="33"/>
  <c r="B1513" i="33"/>
  <c r="B1514" i="33"/>
  <c r="B1515" i="33"/>
  <c r="B1516" i="33"/>
  <c r="B1517" i="33"/>
  <c r="B1518" i="33"/>
  <c r="B1519" i="33"/>
  <c r="B1520" i="33"/>
  <c r="B1521" i="33"/>
  <c r="B1522" i="33"/>
  <c r="B1523" i="33"/>
  <c r="B1524" i="33"/>
  <c r="B1525" i="33"/>
  <c r="B1526" i="33"/>
  <c r="B1527" i="33"/>
  <c r="B1528" i="33"/>
  <c r="B1529" i="33"/>
  <c r="B1530" i="33"/>
  <c r="B1531" i="33"/>
  <c r="B1532" i="33"/>
  <c r="B1533" i="33"/>
  <c r="B1534" i="33"/>
  <c r="B1535" i="33"/>
  <c r="B1536" i="33"/>
  <c r="B1537" i="33"/>
  <c r="B1538" i="33"/>
  <c r="B1539" i="33"/>
  <c r="B1540" i="33"/>
  <c r="B1541" i="33"/>
  <c r="B1542" i="33"/>
  <c r="B1543" i="33"/>
  <c r="B1544" i="33"/>
  <c r="B1545" i="33"/>
  <c r="B1546" i="33"/>
  <c r="B1547" i="33"/>
  <c r="B1548" i="33"/>
  <c r="B1549" i="33"/>
  <c r="B1550" i="33"/>
  <c r="B1551" i="33"/>
  <c r="B1552" i="33"/>
  <c r="B1553" i="33"/>
  <c r="B1554" i="33"/>
  <c r="B1555" i="33"/>
  <c r="B1556" i="33"/>
  <c r="B1557" i="33"/>
  <c r="B1558" i="33"/>
  <c r="B1559" i="33"/>
  <c r="B1560" i="33"/>
  <c r="B1561" i="33"/>
  <c r="B1562" i="33"/>
  <c r="B1563" i="33"/>
  <c r="B1564" i="33"/>
  <c r="B1565" i="33"/>
  <c r="B1566" i="33"/>
  <c r="B1567" i="33"/>
  <c r="B1568" i="33"/>
  <c r="B1569" i="33"/>
  <c r="B1570" i="33"/>
  <c r="B1571" i="33"/>
  <c r="B1572" i="33"/>
  <c r="B1573" i="33"/>
  <c r="B1574" i="33"/>
  <c r="B1575" i="33"/>
  <c r="B1576" i="33"/>
  <c r="B1577" i="33"/>
  <c r="B1578" i="33"/>
  <c r="B1579" i="33"/>
  <c r="B1580" i="33"/>
  <c r="B1581" i="33"/>
  <c r="B1582" i="33"/>
  <c r="B1583" i="33"/>
  <c r="B1584" i="33"/>
  <c r="B1585" i="33"/>
  <c r="B1586" i="33"/>
  <c r="B1587" i="33"/>
  <c r="B1588" i="33"/>
  <c r="B1589" i="33"/>
  <c r="B1590" i="33"/>
  <c r="B1591" i="33"/>
  <c r="B1592" i="33"/>
  <c r="B1593" i="33"/>
  <c r="B1594" i="33"/>
  <c r="B1595" i="33"/>
  <c r="B1596" i="33"/>
  <c r="B1597" i="33"/>
  <c r="B1598" i="33"/>
  <c r="B1599" i="33"/>
  <c r="B1600" i="33"/>
  <c r="B1601" i="33"/>
  <c r="B1602" i="33"/>
  <c r="B1603" i="33"/>
  <c r="B1604" i="33"/>
  <c r="B1605" i="33"/>
  <c r="B1606" i="33"/>
  <c r="B1607" i="33"/>
  <c r="B1608" i="33"/>
  <c r="B1609" i="33"/>
  <c r="B1610" i="33"/>
  <c r="B1611" i="33"/>
  <c r="B1612" i="33"/>
  <c r="B1613" i="33"/>
  <c r="B1614" i="33"/>
  <c r="B1615" i="33"/>
  <c r="B1616" i="33"/>
  <c r="B1617" i="33"/>
  <c r="B1618" i="33"/>
  <c r="B1619" i="33"/>
  <c r="B1620" i="33"/>
  <c r="B1621" i="33"/>
  <c r="B1622" i="33"/>
  <c r="B1623" i="33"/>
  <c r="B1624" i="33"/>
  <c r="B1625" i="33"/>
  <c r="B1626" i="33"/>
  <c r="B1627" i="33"/>
  <c r="B1628" i="33"/>
  <c r="B1629" i="33"/>
  <c r="B1630" i="33"/>
  <c r="B1631" i="33"/>
  <c r="B1632" i="33"/>
  <c r="B1633" i="33"/>
  <c r="B1634" i="33"/>
  <c r="B1635" i="33"/>
  <c r="B1636" i="33"/>
  <c r="B1637" i="33"/>
  <c r="B1638" i="33"/>
  <c r="B1639" i="33"/>
  <c r="B1640" i="33"/>
  <c r="B1641" i="33"/>
  <c r="B1642" i="33"/>
  <c r="B1643" i="33"/>
  <c r="B1644" i="33"/>
  <c r="B1645" i="33"/>
  <c r="B1646" i="33"/>
  <c r="B1647" i="33"/>
  <c r="B1648" i="33"/>
  <c r="B1649" i="33"/>
  <c r="B1650" i="33"/>
  <c r="B1651" i="33"/>
  <c r="B1652" i="33"/>
  <c r="B1653" i="33"/>
  <c r="B1654" i="33"/>
  <c r="B1655" i="33"/>
  <c r="B1656" i="33"/>
  <c r="B1657" i="33"/>
  <c r="B1658" i="33"/>
  <c r="B1659" i="33"/>
  <c r="B1660" i="33"/>
  <c r="B1661" i="33"/>
  <c r="B1662" i="33"/>
  <c r="B1663" i="33"/>
  <c r="B1664" i="33"/>
  <c r="B1665" i="33"/>
  <c r="B1666" i="33"/>
  <c r="B1667" i="33"/>
  <c r="B1668" i="33"/>
  <c r="B1669" i="33"/>
  <c r="B1670" i="33"/>
  <c r="B1671" i="33"/>
  <c r="B1672" i="33"/>
  <c r="B1673" i="33"/>
  <c r="B1674" i="33"/>
  <c r="B1675" i="33"/>
  <c r="B1676" i="33"/>
  <c r="B1677" i="33"/>
  <c r="B1678" i="33"/>
  <c r="B1679" i="33"/>
  <c r="B1680" i="33"/>
  <c r="B1681" i="33"/>
  <c r="B1682" i="33"/>
  <c r="B1683" i="33"/>
  <c r="B1684" i="33"/>
  <c r="B1685" i="33"/>
  <c r="B1686" i="33"/>
  <c r="B1687" i="33"/>
  <c r="B1688" i="33"/>
  <c r="B1689" i="33"/>
  <c r="B1690" i="33"/>
  <c r="B1691" i="33"/>
  <c r="B1692" i="33"/>
  <c r="B1693" i="33"/>
  <c r="B1694" i="33"/>
  <c r="B1695" i="33"/>
  <c r="B1696" i="33"/>
  <c r="B1697" i="33"/>
  <c r="B1698" i="33"/>
  <c r="B1699" i="33"/>
  <c r="B1700" i="33"/>
  <c r="B1701" i="33"/>
  <c r="B1702" i="33"/>
  <c r="B1703" i="33"/>
  <c r="B1704" i="33"/>
  <c r="B1705" i="33"/>
  <c r="B1706" i="33"/>
  <c r="B1707" i="33"/>
  <c r="B1708" i="33"/>
  <c r="B1709" i="33"/>
  <c r="B1710" i="33"/>
  <c r="B1711" i="33"/>
  <c r="B1712" i="33"/>
  <c r="B1713" i="33"/>
  <c r="B1714" i="33"/>
  <c r="B1715" i="33"/>
  <c r="B1716" i="33"/>
  <c r="B1717" i="33"/>
  <c r="B1718" i="33"/>
  <c r="B1719" i="33"/>
  <c r="B1720" i="33"/>
  <c r="B1721" i="33"/>
  <c r="B1722" i="33"/>
  <c r="B1723" i="33"/>
  <c r="B1724" i="33"/>
  <c r="B1725" i="33"/>
  <c r="B1726" i="33"/>
  <c r="B1727" i="33"/>
  <c r="B1728" i="33"/>
  <c r="B1729" i="33"/>
  <c r="B1730" i="33"/>
  <c r="B1731" i="33"/>
  <c r="B1732" i="33"/>
  <c r="B1733" i="33"/>
  <c r="B1734" i="33"/>
  <c r="B1735" i="33"/>
  <c r="B1736" i="33"/>
  <c r="B1737" i="33"/>
  <c r="B1738" i="33"/>
  <c r="B1739" i="33"/>
  <c r="B1740" i="33"/>
  <c r="B1741" i="33"/>
  <c r="B1742" i="33"/>
  <c r="B1743" i="33"/>
  <c r="B1744" i="33"/>
  <c r="B1745" i="33"/>
  <c r="B1746" i="33"/>
  <c r="B1747" i="33"/>
  <c r="B1748" i="33"/>
  <c r="B1749" i="33"/>
  <c r="B1750" i="33"/>
  <c r="B1751" i="33"/>
  <c r="B1752" i="33"/>
  <c r="B1753" i="33"/>
  <c r="B1754" i="33"/>
  <c r="B1755" i="33"/>
  <c r="B1756" i="33"/>
  <c r="B1757" i="33"/>
  <c r="B1758" i="33"/>
  <c r="B1759" i="33"/>
  <c r="B1760" i="33"/>
  <c r="B1761" i="33"/>
  <c r="B1762" i="33"/>
  <c r="B1763" i="33"/>
  <c r="B1764" i="33"/>
  <c r="B1765" i="33"/>
  <c r="B1766" i="33"/>
  <c r="B1767" i="33"/>
  <c r="B1768" i="33"/>
  <c r="B1769" i="33"/>
  <c r="B1770" i="33"/>
  <c r="B1771" i="33"/>
  <c r="B1772" i="33"/>
  <c r="B1773" i="33"/>
  <c r="B1774" i="33"/>
  <c r="B1775" i="33"/>
  <c r="B1776" i="33"/>
  <c r="B1777" i="33"/>
  <c r="B1778" i="33"/>
  <c r="B1779" i="33"/>
  <c r="B1780" i="33"/>
  <c r="B1781" i="33"/>
  <c r="B1782" i="33"/>
  <c r="B1783" i="33"/>
  <c r="B1784" i="33"/>
  <c r="B1785" i="33"/>
  <c r="B1786" i="33"/>
  <c r="B1787" i="33"/>
  <c r="B1788" i="33"/>
  <c r="B1789" i="33"/>
  <c r="B1790" i="33"/>
  <c r="B1791" i="33"/>
  <c r="B1792" i="33"/>
  <c r="B1793" i="33"/>
  <c r="B1794" i="33"/>
  <c r="B1795" i="33"/>
  <c r="B1796" i="33"/>
  <c r="B1797" i="33"/>
  <c r="B1798" i="33"/>
  <c r="B1799" i="33"/>
  <c r="B1800" i="33"/>
  <c r="B1801" i="33"/>
  <c r="B1802" i="33"/>
  <c r="B1803" i="33"/>
  <c r="B1804" i="33"/>
  <c r="B1805" i="33"/>
  <c r="B1806" i="33"/>
  <c r="B1807" i="33"/>
  <c r="B1808" i="33"/>
  <c r="B1809" i="33"/>
  <c r="B1810" i="33"/>
  <c r="B1811" i="33"/>
  <c r="B1812" i="33"/>
  <c r="B1813" i="33"/>
  <c r="B1814" i="33"/>
  <c r="B1815" i="33"/>
  <c r="B1816" i="33"/>
  <c r="B1817" i="33"/>
  <c r="B1818" i="33"/>
  <c r="B1819" i="33"/>
  <c r="B1820" i="33"/>
  <c r="B1821" i="33"/>
  <c r="B1822" i="33"/>
  <c r="B1823" i="33"/>
  <c r="B1824" i="33"/>
  <c r="B1825" i="33"/>
  <c r="B1826" i="33"/>
  <c r="B1827" i="33"/>
  <c r="B1828" i="33"/>
  <c r="B1829" i="33"/>
  <c r="B1830" i="33"/>
  <c r="B1831" i="33"/>
  <c r="B1832" i="33"/>
  <c r="B1833" i="33"/>
  <c r="B1834" i="33"/>
  <c r="B1835" i="33"/>
  <c r="B1836" i="33"/>
  <c r="B1837" i="33"/>
  <c r="B1838" i="33"/>
  <c r="B1839" i="33"/>
  <c r="B1840" i="33"/>
  <c r="B1841" i="33"/>
  <c r="B1842" i="33"/>
  <c r="B1843" i="33"/>
  <c r="B1844" i="33"/>
  <c r="B1845" i="33"/>
  <c r="B1846" i="33"/>
  <c r="B1847" i="33"/>
  <c r="B1848" i="33"/>
  <c r="B1849" i="33"/>
  <c r="B1850" i="33"/>
  <c r="B1851" i="33"/>
  <c r="B1852" i="33"/>
  <c r="B1853" i="33"/>
  <c r="B1854" i="33"/>
  <c r="B1855" i="33"/>
  <c r="B1856" i="33"/>
  <c r="B1857" i="33"/>
  <c r="B1858" i="33"/>
  <c r="B1859" i="33"/>
  <c r="B1860" i="33"/>
  <c r="B1861" i="33"/>
  <c r="B1862" i="33"/>
  <c r="B1863" i="33"/>
  <c r="B1864" i="33"/>
  <c r="B1865" i="33"/>
  <c r="B1866" i="33"/>
  <c r="B1867" i="33"/>
  <c r="B1868" i="33"/>
  <c r="B1869" i="33"/>
  <c r="B1870" i="33"/>
  <c r="B1871" i="33"/>
  <c r="B1872" i="33"/>
  <c r="B1873" i="33"/>
  <c r="B1874" i="33"/>
  <c r="B1875" i="33"/>
  <c r="B1876" i="33"/>
  <c r="B1877" i="33"/>
  <c r="B1878" i="33"/>
  <c r="B1879" i="33"/>
  <c r="B1880" i="33"/>
  <c r="B1881" i="33"/>
  <c r="B1882" i="33"/>
  <c r="B1883" i="33"/>
  <c r="B1884" i="33"/>
  <c r="B1885" i="33"/>
  <c r="B1886" i="33"/>
  <c r="B1887" i="33"/>
  <c r="B1888" i="33"/>
  <c r="B1889" i="33"/>
  <c r="B1890" i="33"/>
  <c r="B1891" i="33"/>
  <c r="B1892" i="33"/>
  <c r="B1893" i="33"/>
  <c r="B1894" i="33"/>
  <c r="B1895" i="33"/>
  <c r="B1896" i="33"/>
  <c r="B1897" i="33"/>
  <c r="B1898" i="33"/>
  <c r="B1899" i="33"/>
  <c r="B1900" i="33"/>
  <c r="B1901" i="33"/>
  <c r="B1902" i="33"/>
  <c r="B1903" i="33"/>
  <c r="B1904" i="33"/>
  <c r="B1905" i="33"/>
  <c r="B1906" i="33"/>
  <c r="B1907" i="33"/>
  <c r="B1908" i="33"/>
  <c r="B1909" i="33"/>
  <c r="B1910" i="33"/>
  <c r="B1911" i="33"/>
  <c r="B1912" i="33"/>
  <c r="B1913" i="33"/>
  <c r="B1914" i="33"/>
  <c r="B1915" i="33"/>
  <c r="B1916" i="33"/>
  <c r="B1917" i="33"/>
  <c r="B1918" i="33"/>
  <c r="B1919" i="33"/>
  <c r="B1920" i="33"/>
  <c r="B1921" i="33"/>
  <c r="B1922" i="33"/>
  <c r="B1923" i="33"/>
  <c r="B1924" i="33"/>
  <c r="B1925" i="33"/>
  <c r="B1926" i="33"/>
  <c r="B1927" i="33"/>
  <c r="B1928" i="33"/>
  <c r="B1929" i="33"/>
  <c r="B1930" i="33"/>
  <c r="B1931" i="33"/>
  <c r="B1932" i="33"/>
  <c r="B1933" i="33"/>
  <c r="B1934" i="33"/>
  <c r="B1935" i="33"/>
  <c r="B1936" i="33"/>
  <c r="B1937" i="33"/>
  <c r="B1938" i="33"/>
  <c r="B1939" i="33"/>
  <c r="B1940" i="33"/>
  <c r="B1941" i="33"/>
  <c r="B1942" i="33"/>
  <c r="B1943" i="33"/>
  <c r="B1944" i="33"/>
  <c r="B1945" i="33"/>
  <c r="B1946" i="33"/>
  <c r="B1947" i="33"/>
  <c r="B1948" i="33"/>
  <c r="B1949" i="33"/>
  <c r="B1950" i="33"/>
  <c r="B1951" i="33"/>
  <c r="B1952" i="33"/>
  <c r="B1953" i="33"/>
  <c r="B1954" i="33"/>
  <c r="B1955" i="33"/>
  <c r="B1956" i="33"/>
  <c r="B1957" i="33"/>
  <c r="B1958" i="33"/>
  <c r="B1959" i="33"/>
  <c r="B1960" i="33"/>
  <c r="B1961" i="33"/>
  <c r="B1962" i="33"/>
  <c r="B1963" i="33"/>
  <c r="B1964" i="33"/>
  <c r="B1965" i="33"/>
  <c r="B1966" i="33"/>
  <c r="B1967" i="33"/>
  <c r="B1968" i="33"/>
  <c r="B1969" i="33"/>
  <c r="B1970" i="33"/>
  <c r="B1971" i="33"/>
  <c r="B1972" i="33"/>
  <c r="B1973" i="33"/>
  <c r="B1974" i="33"/>
  <c r="B1975" i="33"/>
  <c r="B1976" i="33"/>
  <c r="B1977" i="33"/>
  <c r="B1978" i="33"/>
  <c r="B1979" i="33"/>
  <c r="B1980" i="33"/>
  <c r="B1981" i="33"/>
  <c r="B1982" i="33"/>
  <c r="B1983" i="33"/>
  <c r="B1984" i="33"/>
  <c r="B1985" i="33"/>
  <c r="B1986" i="33"/>
  <c r="B1987" i="33"/>
  <c r="B1988" i="33"/>
  <c r="B1989" i="33"/>
  <c r="B1990" i="33"/>
  <c r="B1991" i="33"/>
  <c r="B1992" i="33"/>
  <c r="B1993" i="33"/>
  <c r="B1994" i="33"/>
  <c r="B1995" i="33"/>
  <c r="B1996" i="33"/>
  <c r="B1997" i="33"/>
  <c r="B1998" i="33"/>
  <c r="B1999" i="33"/>
  <c r="B2000" i="33"/>
  <c r="B2001" i="33"/>
  <c r="B2002" i="33"/>
  <c r="B2003" i="33"/>
  <c r="B2004" i="33"/>
  <c r="B2005" i="33"/>
  <c r="B2006" i="33"/>
  <c r="B2007" i="33"/>
  <c r="B2008" i="33"/>
  <c r="B2009" i="33"/>
  <c r="B2010" i="33"/>
  <c r="B2011" i="33"/>
  <c r="B2012" i="33"/>
  <c r="B2013" i="33"/>
  <c r="B2014" i="33"/>
  <c r="B2015" i="33"/>
  <c r="B2016" i="33"/>
  <c r="B2017" i="33"/>
  <c r="B2018" i="33"/>
  <c r="B2019" i="33"/>
  <c r="B2020" i="33"/>
  <c r="B2021" i="33"/>
  <c r="B2022" i="33"/>
  <c r="B2023" i="33"/>
  <c r="B2024" i="33"/>
  <c r="B2025" i="33"/>
  <c r="B2026" i="33"/>
  <c r="B2027" i="33"/>
  <c r="B2028" i="33"/>
  <c r="B2029" i="33"/>
  <c r="B2030" i="33"/>
  <c r="B2031" i="33"/>
  <c r="B2032" i="33"/>
  <c r="B2033" i="33"/>
  <c r="B2034" i="33"/>
  <c r="B2035" i="33"/>
  <c r="B2036" i="33"/>
  <c r="B2037" i="33"/>
  <c r="B2038" i="33"/>
  <c r="B2039" i="33"/>
  <c r="B2040" i="33"/>
  <c r="B2041" i="33"/>
  <c r="B2042" i="33"/>
  <c r="B2043" i="33"/>
  <c r="B2044" i="33"/>
  <c r="B2045" i="33"/>
  <c r="B2046" i="33"/>
  <c r="B2047" i="33"/>
  <c r="B2048" i="33"/>
  <c r="B2049" i="33"/>
  <c r="B2050" i="33"/>
  <c r="B2051" i="33"/>
  <c r="B2052" i="33"/>
  <c r="B2053" i="33"/>
  <c r="B2054" i="33"/>
  <c r="B2055" i="33"/>
  <c r="B2056" i="33"/>
  <c r="B2057" i="33"/>
  <c r="B2058" i="33"/>
  <c r="B2059" i="33"/>
  <c r="B2060" i="33"/>
  <c r="B2061" i="33"/>
  <c r="B2062" i="33"/>
  <c r="B2063" i="33"/>
  <c r="B2064" i="33"/>
  <c r="B2065" i="33"/>
  <c r="B2066" i="33"/>
  <c r="B2067" i="33"/>
  <c r="B2068" i="33"/>
  <c r="B2069" i="33"/>
  <c r="B2070" i="33"/>
  <c r="B2071" i="33"/>
  <c r="B2072" i="33"/>
  <c r="B2073" i="33"/>
  <c r="B2074" i="33"/>
  <c r="B2075" i="33"/>
  <c r="B2076" i="33"/>
  <c r="B2077" i="33"/>
  <c r="B2078" i="33"/>
  <c r="B2079" i="33"/>
  <c r="B2080" i="33"/>
  <c r="B2081" i="33"/>
  <c r="B2082" i="33"/>
  <c r="B2083" i="33"/>
  <c r="B2084" i="33"/>
  <c r="B2085" i="33"/>
  <c r="B2086" i="33"/>
  <c r="B2087" i="33"/>
  <c r="B2088" i="33"/>
  <c r="B2089" i="33"/>
  <c r="B2090" i="33"/>
  <c r="B2091" i="33"/>
  <c r="B2092" i="33"/>
  <c r="B2093" i="33"/>
  <c r="B2094" i="33"/>
  <c r="B2095" i="33"/>
  <c r="B2096" i="33"/>
  <c r="B2097" i="33"/>
  <c r="B2098" i="33"/>
  <c r="B2099" i="33"/>
  <c r="B2100" i="33"/>
  <c r="B2101" i="33"/>
  <c r="B2102" i="33"/>
  <c r="B2103" i="33"/>
  <c r="B2104" i="33"/>
  <c r="B2105" i="33"/>
  <c r="B2106" i="33"/>
  <c r="B2107" i="33"/>
  <c r="B2108" i="33"/>
  <c r="B2109" i="33"/>
  <c r="B2110" i="33"/>
  <c r="B2111" i="33"/>
  <c r="B2112" i="33"/>
  <c r="B2113" i="33"/>
  <c r="B2114" i="33"/>
  <c r="B2115" i="33"/>
  <c r="B2116" i="33"/>
  <c r="B2117" i="33"/>
  <c r="B2118" i="33"/>
  <c r="B2119" i="33"/>
  <c r="B2120" i="33"/>
  <c r="B2121" i="33"/>
  <c r="B2122" i="33"/>
  <c r="B2123" i="33"/>
  <c r="B2124" i="33"/>
  <c r="B2125" i="33"/>
  <c r="B2126" i="33"/>
  <c r="B2127" i="33"/>
  <c r="B2128" i="33"/>
  <c r="B2129" i="33"/>
  <c r="B2130" i="33"/>
  <c r="B2131" i="33"/>
  <c r="B2132" i="33"/>
  <c r="B2133" i="33"/>
  <c r="B2134" i="33"/>
  <c r="B2135" i="33"/>
  <c r="B2136" i="33"/>
  <c r="B2206" i="33"/>
  <c r="B2207" i="33"/>
  <c r="B2208" i="33"/>
  <c r="B2209" i="33"/>
  <c r="B2210" i="33"/>
  <c r="B2211" i="33"/>
  <c r="B2212" i="33"/>
  <c r="B2213" i="33"/>
  <c r="B2214" i="33"/>
  <c r="B2215" i="33"/>
  <c r="B2216" i="33"/>
  <c r="B2217" i="33"/>
  <c r="B2218" i="33"/>
  <c r="B2219" i="33"/>
  <c r="B2220" i="33"/>
  <c r="B2221" i="33"/>
  <c r="B2222" i="33"/>
  <c r="B2223" i="33"/>
  <c r="B2224" i="33"/>
  <c r="B2225" i="33"/>
  <c r="B2226" i="33"/>
  <c r="B2227" i="33"/>
  <c r="B2228" i="33"/>
  <c r="B2229" i="33"/>
  <c r="B2230" i="33"/>
  <c r="B2231" i="33"/>
  <c r="B2232" i="33"/>
  <c r="B2233" i="33"/>
  <c r="B2234" i="33"/>
  <c r="B2235" i="33"/>
  <c r="B2236" i="33"/>
  <c r="B2237" i="33"/>
  <c r="B2238" i="33"/>
  <c r="B2239" i="33"/>
  <c r="B2240" i="33"/>
  <c r="B2241" i="33"/>
  <c r="B2242" i="33"/>
  <c r="B2243" i="33"/>
  <c r="B2244" i="33"/>
  <c r="B2245" i="33"/>
  <c r="B2246" i="33"/>
  <c r="B2247" i="33"/>
  <c r="B2248" i="33"/>
  <c r="B2249" i="33"/>
  <c r="B2250" i="33"/>
  <c r="B2251" i="33"/>
  <c r="B2252" i="33"/>
  <c r="B2253" i="33"/>
  <c r="B2254" i="33"/>
  <c r="B2255" i="33"/>
  <c r="B2256" i="33"/>
  <c r="B2257" i="33"/>
  <c r="B2258" i="33"/>
  <c r="B2259" i="33"/>
  <c r="B2260" i="33"/>
  <c r="B2261" i="33"/>
  <c r="B2262" i="33"/>
  <c r="B2263" i="33"/>
  <c r="B2264" i="33"/>
  <c r="B2265" i="33"/>
  <c r="B2266" i="33"/>
  <c r="B2267" i="33"/>
  <c r="B2268" i="33"/>
  <c r="B2269" i="33"/>
  <c r="B2270" i="33"/>
  <c r="B2271" i="33"/>
  <c r="B2272" i="33"/>
  <c r="B2273" i="33"/>
  <c r="B2274" i="33"/>
  <c r="B2275" i="33"/>
  <c r="B2276" i="33"/>
  <c r="B2277" i="33"/>
  <c r="B2278" i="33"/>
  <c r="B2279" i="33"/>
  <c r="B2280" i="33"/>
  <c r="B2281" i="33"/>
  <c r="B2282" i="33"/>
  <c r="B2283" i="33"/>
  <c r="B2284" i="33"/>
  <c r="B2285" i="33"/>
  <c r="B2286" i="33"/>
  <c r="B2287" i="33"/>
  <c r="B2288" i="33"/>
  <c r="B2289" i="33"/>
  <c r="B2290" i="33"/>
  <c r="B2291" i="33"/>
  <c r="B2292" i="33"/>
  <c r="B2293" i="33"/>
  <c r="B2294" i="33"/>
  <c r="B2295" i="33"/>
  <c r="B2296" i="33"/>
  <c r="B2297" i="33"/>
  <c r="B2298" i="33"/>
  <c r="B2299" i="33"/>
  <c r="B2300" i="33"/>
  <c r="B2301" i="33"/>
  <c r="B2302" i="33"/>
  <c r="B2303" i="33"/>
  <c r="B2304" i="33"/>
  <c r="B2305" i="33"/>
  <c r="B2306" i="33"/>
  <c r="B2307" i="33"/>
  <c r="B2308" i="33"/>
  <c r="B2309" i="33"/>
  <c r="B2310" i="33"/>
  <c r="B2311" i="33"/>
  <c r="B2312" i="33"/>
  <c r="B2313" i="33"/>
  <c r="B2314" i="33"/>
  <c r="B2315" i="33"/>
  <c r="B2316" i="33"/>
  <c r="B2317" i="33"/>
  <c r="B2318" i="33"/>
  <c r="B2319" i="33"/>
  <c r="B2320" i="33"/>
  <c r="B2321" i="33"/>
  <c r="B2322" i="33"/>
  <c r="B2323" i="33"/>
  <c r="B2324" i="33"/>
  <c r="B2325" i="33"/>
  <c r="B2326" i="33"/>
  <c r="B2327" i="33"/>
  <c r="B2328" i="33"/>
  <c r="B2329" i="33"/>
  <c r="B2330" i="33"/>
  <c r="B2331" i="33"/>
  <c r="B2332" i="33"/>
  <c r="B2333" i="33"/>
  <c r="B2334" i="33"/>
  <c r="B2335" i="33"/>
  <c r="B2336" i="33"/>
  <c r="B2337" i="33"/>
  <c r="B2338" i="33"/>
  <c r="B2339" i="33"/>
  <c r="B2340" i="33"/>
  <c r="B2341" i="33"/>
  <c r="B2342" i="33"/>
  <c r="B2343" i="33"/>
  <c r="B2344" i="33"/>
  <c r="B2345" i="33"/>
  <c r="B2346" i="33"/>
  <c r="B2347" i="33"/>
  <c r="B2348" i="33"/>
  <c r="B2349" i="33"/>
  <c r="B2350" i="33"/>
  <c r="B2351" i="33"/>
  <c r="B2352" i="33"/>
  <c r="B2353" i="33"/>
  <c r="B2354" i="33"/>
  <c r="B2355" i="33"/>
  <c r="B2356" i="33"/>
  <c r="B2357" i="33"/>
  <c r="B2358" i="33"/>
  <c r="B2359" i="33"/>
  <c r="B2360" i="33"/>
  <c r="B2361" i="33"/>
  <c r="B2362" i="33"/>
  <c r="B2363" i="33"/>
  <c r="B2364" i="33"/>
  <c r="B2365" i="33"/>
  <c r="B2366" i="33"/>
  <c r="B2367" i="33"/>
  <c r="B2368" i="33"/>
  <c r="B2369" i="33"/>
  <c r="B2370" i="33"/>
  <c r="B2371" i="33"/>
  <c r="B2372" i="33"/>
  <c r="B2373" i="33"/>
  <c r="B2374" i="33"/>
  <c r="B2375" i="33"/>
  <c r="B2376" i="33"/>
  <c r="B2377" i="33"/>
  <c r="B2378" i="33"/>
  <c r="B2379" i="33"/>
  <c r="B2380" i="33"/>
  <c r="B2381" i="33"/>
  <c r="B2382" i="33"/>
  <c r="B2383" i="33"/>
  <c r="B2384" i="33"/>
  <c r="B2385" i="33"/>
  <c r="B2386" i="33"/>
  <c r="B2387" i="33"/>
  <c r="B2388" i="33"/>
  <c r="B2389" i="33"/>
  <c r="B2390" i="33"/>
  <c r="B2391" i="33"/>
  <c r="B2392" i="33"/>
  <c r="B2393" i="33"/>
  <c r="B2394" i="33"/>
  <c r="B2395" i="33"/>
  <c r="B2396" i="33"/>
  <c r="B2397" i="33"/>
  <c r="B2398" i="33"/>
  <c r="B2399" i="33"/>
  <c r="B2400" i="33"/>
  <c r="B2401" i="33"/>
  <c r="B2402" i="33"/>
  <c r="B2403" i="33"/>
  <c r="B2404" i="33"/>
  <c r="B2405" i="33"/>
  <c r="B2406" i="33"/>
  <c r="B2407" i="33"/>
  <c r="B2408" i="33"/>
  <c r="B2409" i="33"/>
  <c r="B2410" i="33"/>
  <c r="B2411" i="33"/>
  <c r="B2412" i="33"/>
  <c r="B2413" i="33"/>
  <c r="B2414" i="33"/>
  <c r="B2415" i="33"/>
  <c r="B2416" i="33"/>
  <c r="B2417" i="33"/>
  <c r="B2418" i="33"/>
  <c r="B2419" i="33"/>
  <c r="B2420" i="33"/>
  <c r="B2421" i="33"/>
  <c r="B2422" i="33"/>
  <c r="B2423" i="33"/>
  <c r="B2424" i="33"/>
  <c r="B2425" i="33"/>
  <c r="B2426" i="33"/>
  <c r="B2427" i="33"/>
  <c r="B2428" i="33"/>
  <c r="B2429" i="33"/>
  <c r="B2430" i="33"/>
  <c r="B2431" i="33"/>
  <c r="B2432" i="33"/>
  <c r="B2433" i="33"/>
  <c r="B2434" i="33"/>
  <c r="B2435" i="33"/>
  <c r="B2436" i="33"/>
  <c r="B2437" i="33"/>
  <c r="B2438" i="33"/>
  <c r="B2439" i="33"/>
  <c r="B2440" i="33"/>
  <c r="B2441" i="33"/>
  <c r="B2442" i="33"/>
  <c r="B2443" i="33"/>
  <c r="B2444" i="33"/>
  <c r="B2445" i="33"/>
  <c r="B2446" i="33"/>
  <c r="B2447" i="33"/>
  <c r="B2448" i="33"/>
  <c r="B2449" i="33"/>
  <c r="B2450" i="33"/>
  <c r="B2451" i="33"/>
  <c r="B2452" i="33"/>
  <c r="B2453" i="33"/>
  <c r="B2454" i="33"/>
  <c r="B2455" i="33"/>
  <c r="B2456" i="33"/>
  <c r="B2457" i="33"/>
  <c r="B2458" i="33"/>
  <c r="B2459" i="33"/>
  <c r="B2460" i="33"/>
  <c r="B2461" i="33"/>
  <c r="B2462" i="33"/>
  <c r="B2463" i="33"/>
  <c r="B2464" i="33"/>
  <c r="B2465" i="33"/>
  <c r="B2466" i="33"/>
  <c r="B2467" i="33"/>
  <c r="B2468" i="33"/>
  <c r="B2469" i="33"/>
  <c r="B2470" i="33"/>
  <c r="B2471" i="33"/>
  <c r="B2472" i="33"/>
  <c r="B2473" i="33"/>
  <c r="B2474" i="33"/>
  <c r="B2475" i="33"/>
  <c r="B2476" i="33"/>
  <c r="B2477" i="33"/>
  <c r="B2478" i="33"/>
  <c r="B2479" i="33"/>
  <c r="B2480" i="33"/>
  <c r="B2481" i="33"/>
  <c r="B2482" i="33"/>
  <c r="B2483" i="33"/>
  <c r="B2484" i="33"/>
  <c r="B2485" i="33"/>
  <c r="B2486" i="33"/>
  <c r="B2487" i="33"/>
  <c r="B2488" i="33"/>
  <c r="B2489" i="33"/>
  <c r="B2490" i="33"/>
  <c r="B2491" i="33"/>
  <c r="B2492" i="33"/>
  <c r="B2493" i="33"/>
  <c r="B2494" i="33"/>
  <c r="B2495" i="33"/>
  <c r="B2496" i="33"/>
  <c r="B2497" i="33"/>
  <c r="B2498" i="33"/>
  <c r="B2499" i="33"/>
  <c r="B2500" i="33"/>
  <c r="B2501" i="33"/>
  <c r="B2502" i="33"/>
  <c r="B2503" i="33"/>
  <c r="B2504" i="33"/>
  <c r="B2505" i="33"/>
  <c r="B2506" i="33"/>
  <c r="B2507" i="33"/>
  <c r="B2508" i="33"/>
  <c r="B2509" i="33"/>
  <c r="B2510" i="33"/>
  <c r="B2511" i="33"/>
  <c r="B2512" i="33"/>
  <c r="B2513" i="33"/>
  <c r="B2514" i="33"/>
  <c r="B2515" i="33"/>
  <c r="B2516" i="33"/>
  <c r="B2517" i="33"/>
  <c r="B2518" i="33"/>
  <c r="B2519" i="33"/>
  <c r="B2520" i="33"/>
  <c r="B2521" i="33"/>
  <c r="B2522" i="33"/>
  <c r="B2523" i="33"/>
  <c r="B2524" i="33"/>
  <c r="B2525" i="33"/>
  <c r="B2526" i="33"/>
  <c r="B2527" i="33"/>
  <c r="B2528" i="33"/>
  <c r="B2529" i="33"/>
  <c r="B2530" i="33"/>
  <c r="B2531" i="33"/>
  <c r="B2532" i="33"/>
  <c r="B2533" i="33"/>
  <c r="B2534" i="33"/>
  <c r="B2535" i="33"/>
  <c r="B2536" i="33"/>
  <c r="B2537" i="33"/>
  <c r="B2538" i="33"/>
  <c r="B2539" i="33"/>
  <c r="B2540" i="33"/>
  <c r="B2541" i="33"/>
  <c r="B2542" i="33"/>
  <c r="B2543" i="33"/>
  <c r="B2544" i="33"/>
  <c r="B2545" i="33"/>
  <c r="B2546" i="33"/>
  <c r="B2547" i="33"/>
  <c r="B2548" i="33"/>
  <c r="B2549" i="33"/>
  <c r="B2550" i="33"/>
  <c r="B2551" i="33"/>
  <c r="B2552" i="33"/>
  <c r="B2553" i="33"/>
  <c r="B2554" i="33"/>
  <c r="B2555" i="33"/>
  <c r="B2556" i="33"/>
  <c r="B2557" i="33"/>
  <c r="B2558" i="33"/>
  <c r="B2559" i="33"/>
  <c r="B2560" i="33"/>
  <c r="B2561" i="33"/>
  <c r="B2562" i="33"/>
  <c r="B2563" i="33"/>
  <c r="B2564" i="33"/>
  <c r="B2565" i="33"/>
  <c r="B2566" i="33"/>
  <c r="B2567" i="33"/>
  <c r="B2568" i="33"/>
  <c r="B2569" i="33"/>
  <c r="B2570" i="33"/>
  <c r="B2571" i="33"/>
  <c r="B2572" i="33"/>
  <c r="B2573" i="33"/>
  <c r="B2574" i="33"/>
  <c r="B2575" i="33"/>
  <c r="B2576" i="33"/>
  <c r="B2577" i="33"/>
  <c r="B2578" i="33"/>
  <c r="B2579" i="33"/>
  <c r="B2580" i="33"/>
  <c r="B2581" i="33"/>
  <c r="B2582" i="33"/>
  <c r="B2583" i="33"/>
  <c r="B2584" i="33"/>
  <c r="B2585" i="33"/>
  <c r="B2586" i="33"/>
  <c r="B2587" i="33"/>
  <c r="B2588" i="33"/>
  <c r="B2589" i="33"/>
  <c r="B2590" i="33"/>
  <c r="B2591" i="33"/>
  <c r="B2592" i="33"/>
  <c r="B2593" i="33"/>
  <c r="B2594" i="33"/>
  <c r="B2595" i="33"/>
  <c r="B2596" i="33"/>
  <c r="B2597" i="33"/>
  <c r="B2598" i="33"/>
  <c r="B2599" i="33"/>
  <c r="B2600" i="33"/>
  <c r="B2601" i="33"/>
  <c r="B2602" i="33"/>
  <c r="B2603" i="33"/>
  <c r="B2604" i="33"/>
  <c r="B2605" i="33"/>
  <c r="B2606" i="33"/>
  <c r="B2607" i="33"/>
  <c r="B2608" i="33"/>
  <c r="B2609" i="33"/>
  <c r="B2610" i="33"/>
  <c r="B2611" i="33"/>
  <c r="B2612" i="33"/>
  <c r="B2613" i="33"/>
  <c r="B2614" i="33"/>
  <c r="B2615" i="33"/>
  <c r="B2616" i="33"/>
  <c r="B2617" i="33"/>
  <c r="B2618" i="33"/>
  <c r="B2619" i="33"/>
  <c r="B2620" i="33"/>
  <c r="B2621" i="33"/>
  <c r="B2622" i="33"/>
  <c r="B2623" i="33"/>
  <c r="B2624" i="33"/>
  <c r="B2625" i="33"/>
  <c r="B2626" i="33"/>
  <c r="B2627" i="33"/>
  <c r="B2628" i="33"/>
  <c r="B2629" i="33"/>
  <c r="B2630" i="33"/>
  <c r="B2631" i="33"/>
  <c r="B2632" i="33"/>
  <c r="B2633" i="33"/>
  <c r="B2634" i="33"/>
  <c r="B2635" i="33"/>
  <c r="B2636" i="33"/>
  <c r="B2637" i="33"/>
  <c r="B2638" i="33"/>
  <c r="B2639" i="33"/>
  <c r="B2640" i="33"/>
  <c r="B2641" i="33"/>
  <c r="B2642" i="33"/>
  <c r="B2643" i="33"/>
  <c r="B2644" i="33"/>
  <c r="B2645" i="33"/>
  <c r="B2646" i="33"/>
  <c r="B2647" i="33"/>
  <c r="B2648" i="33"/>
  <c r="B2649" i="33"/>
  <c r="B2650" i="33"/>
  <c r="B2651" i="33"/>
  <c r="B2652" i="33"/>
  <c r="B2653" i="33"/>
  <c r="B2654" i="33"/>
  <c r="B2655" i="33"/>
  <c r="B2656" i="33"/>
  <c r="B2657" i="33"/>
  <c r="B2658" i="33"/>
  <c r="B2659" i="33"/>
  <c r="B2660" i="33"/>
  <c r="B2661" i="33"/>
  <c r="B2662" i="33"/>
  <c r="B2663" i="33"/>
  <c r="B2664" i="33"/>
  <c r="B2665" i="33"/>
  <c r="B2666" i="33"/>
  <c r="B2667" i="33"/>
  <c r="B2668" i="33"/>
  <c r="B2669" i="33"/>
  <c r="B2670" i="33"/>
  <c r="B2671" i="33"/>
  <c r="B2672" i="33"/>
  <c r="B2673" i="33"/>
  <c r="B2674" i="33"/>
  <c r="B2675" i="33"/>
  <c r="B2676" i="33"/>
  <c r="B2677" i="33"/>
  <c r="B2678" i="33"/>
  <c r="B2679" i="33"/>
  <c r="B2680" i="33"/>
  <c r="B2681" i="33"/>
  <c r="B2682" i="33"/>
  <c r="B2683" i="33"/>
  <c r="B2684" i="33"/>
  <c r="B2685" i="33"/>
  <c r="B2686" i="33"/>
  <c r="B2687" i="33"/>
  <c r="B2688" i="33"/>
  <c r="B2689" i="33"/>
  <c r="B2690" i="33"/>
  <c r="B2691" i="33"/>
  <c r="B2692" i="33"/>
  <c r="B2693" i="33"/>
  <c r="B2694" i="33"/>
  <c r="B2695" i="33"/>
  <c r="B2696" i="33"/>
  <c r="B2697" i="33"/>
  <c r="B2698" i="33"/>
  <c r="B2699" i="33"/>
  <c r="B2700" i="33"/>
  <c r="B2701" i="33"/>
  <c r="B2702" i="33"/>
  <c r="B2703" i="33"/>
  <c r="B2704" i="33"/>
  <c r="B2705" i="33"/>
  <c r="B2706" i="33"/>
  <c r="B2707" i="33"/>
  <c r="B2708" i="33"/>
  <c r="B2709" i="33"/>
  <c r="B2710" i="33"/>
  <c r="B2711" i="33"/>
  <c r="B2712" i="33"/>
  <c r="B2713" i="33"/>
  <c r="B2714" i="33"/>
  <c r="B2715" i="33"/>
  <c r="B2716" i="33"/>
  <c r="B2717" i="33"/>
  <c r="B2718" i="33"/>
  <c r="B2719" i="33"/>
  <c r="B2720" i="33"/>
  <c r="B2721" i="33"/>
  <c r="B2722" i="33"/>
  <c r="B2723" i="33"/>
  <c r="B2724" i="33"/>
  <c r="B2725" i="33"/>
  <c r="B2726" i="33"/>
  <c r="B2727" i="33"/>
  <c r="B2728" i="33"/>
  <c r="B2729" i="33"/>
  <c r="B2730" i="33"/>
  <c r="B2731" i="33"/>
  <c r="B2732" i="33"/>
  <c r="B2733" i="33"/>
  <c r="B2734" i="33"/>
  <c r="B2735" i="33"/>
  <c r="B2736" i="33"/>
  <c r="B2737" i="33"/>
  <c r="B2738" i="33"/>
  <c r="B2739" i="33"/>
  <c r="B2740" i="33"/>
  <c r="B2741" i="33"/>
  <c r="B2742" i="33"/>
  <c r="B2743" i="33"/>
  <c r="B2744" i="33"/>
  <c r="B2745" i="33"/>
  <c r="B2746" i="33"/>
  <c r="B2747" i="33"/>
  <c r="B2748" i="33"/>
  <c r="B2749" i="33"/>
  <c r="B2750" i="33"/>
  <c r="B2751" i="33"/>
  <c r="B2752" i="33"/>
  <c r="B2753" i="33"/>
  <c r="B2754" i="33"/>
  <c r="B2755" i="33"/>
  <c r="B2756" i="33"/>
  <c r="B2757" i="33"/>
  <c r="B2758" i="33"/>
  <c r="B2759" i="33"/>
  <c r="B2760" i="33"/>
  <c r="B2761" i="33"/>
  <c r="B2762" i="33"/>
  <c r="B2763" i="33"/>
  <c r="B2764" i="33"/>
  <c r="B2765" i="33"/>
  <c r="B2766" i="33"/>
  <c r="B2767" i="33"/>
  <c r="B2768" i="33"/>
  <c r="B2769" i="33"/>
  <c r="B2770" i="33"/>
  <c r="B2771" i="33"/>
  <c r="B2772" i="33"/>
  <c r="B2773" i="33"/>
  <c r="B2774" i="33"/>
  <c r="B2775" i="33"/>
  <c r="B2776" i="33"/>
  <c r="B2777" i="33"/>
  <c r="B2778" i="33"/>
  <c r="B2779" i="33"/>
  <c r="B2780" i="33"/>
  <c r="B2781" i="33"/>
  <c r="B2782" i="33"/>
  <c r="B2783" i="33"/>
  <c r="B2784" i="33"/>
  <c r="B2785" i="33"/>
  <c r="B2786" i="33"/>
  <c r="B2787" i="33"/>
  <c r="B2788" i="33"/>
  <c r="B2789" i="33"/>
  <c r="B2790" i="33"/>
  <c r="B2791" i="33"/>
  <c r="B2792" i="33"/>
  <c r="B2793" i="33"/>
  <c r="B2794" i="33"/>
  <c r="B2795" i="33"/>
  <c r="B2796" i="33"/>
  <c r="B2797" i="33"/>
  <c r="B2798" i="33"/>
  <c r="B2799" i="33"/>
  <c r="B2800" i="33"/>
  <c r="B2801" i="33"/>
  <c r="B2802" i="33"/>
  <c r="B2803" i="33"/>
  <c r="B2804" i="33"/>
  <c r="B2805" i="33"/>
  <c r="B2806" i="33"/>
  <c r="B2807" i="33"/>
  <c r="B2808" i="33"/>
  <c r="B2809" i="33"/>
  <c r="B2810" i="33"/>
  <c r="B2811" i="33"/>
  <c r="B2812" i="33"/>
  <c r="B2813" i="33"/>
  <c r="B2814" i="33"/>
  <c r="B2815" i="33"/>
  <c r="B2816" i="33"/>
  <c r="B2817" i="33"/>
  <c r="B2818" i="33"/>
  <c r="B2819" i="33"/>
  <c r="B2820" i="33"/>
  <c r="B2821" i="33"/>
  <c r="B2822" i="33"/>
  <c r="B2823" i="33"/>
  <c r="B2824" i="33"/>
  <c r="B2825" i="33"/>
  <c r="B2826" i="33"/>
  <c r="B2827" i="33"/>
  <c r="B2828" i="33"/>
  <c r="B2829" i="33"/>
  <c r="B2830" i="33"/>
  <c r="B2831" i="33"/>
  <c r="B2832" i="33"/>
  <c r="B2833" i="33"/>
  <c r="B2834" i="33"/>
  <c r="B2835" i="33"/>
  <c r="B2836" i="33"/>
  <c r="B2837" i="33"/>
  <c r="B2838" i="33"/>
  <c r="B2839" i="33"/>
  <c r="B2840" i="33"/>
  <c r="B2841" i="33"/>
  <c r="B2842" i="33"/>
  <c r="B2843" i="33"/>
  <c r="B2844" i="33"/>
  <c r="B2845" i="33"/>
  <c r="B2846" i="33"/>
  <c r="B2847" i="33"/>
  <c r="B2848" i="33"/>
  <c r="B2849" i="33"/>
  <c r="B2850" i="33"/>
  <c r="B2851" i="33"/>
  <c r="B2852" i="33"/>
  <c r="B2853" i="33"/>
  <c r="B2854" i="33"/>
  <c r="B2855" i="33"/>
  <c r="B2856" i="33"/>
  <c r="B2857" i="33"/>
  <c r="B2858" i="33"/>
  <c r="B2859" i="33"/>
  <c r="B2860" i="33"/>
  <c r="B2861" i="33"/>
  <c r="B2862" i="33"/>
  <c r="B2863" i="33"/>
  <c r="B2864" i="33"/>
  <c r="B2865" i="33"/>
  <c r="B2866" i="33"/>
  <c r="B2867" i="33"/>
  <c r="B2868" i="33"/>
  <c r="B2869" i="33"/>
  <c r="B2870" i="33"/>
  <c r="B2871" i="33"/>
  <c r="B2872" i="33"/>
  <c r="B2873" i="33"/>
  <c r="B2874" i="33"/>
  <c r="B2875" i="33"/>
  <c r="B2876" i="33"/>
  <c r="B2877" i="33"/>
  <c r="B2878" i="33"/>
  <c r="B2879" i="33"/>
  <c r="B2880" i="33"/>
  <c r="B2881" i="33"/>
  <c r="B2882" i="33"/>
  <c r="B2883" i="33"/>
  <c r="B2884" i="33"/>
  <c r="B2885" i="33"/>
  <c r="B2886" i="33"/>
  <c r="B2887" i="33"/>
  <c r="B2888" i="33"/>
  <c r="B2889" i="33"/>
  <c r="B2890" i="33"/>
  <c r="B2891" i="33"/>
  <c r="B2892" i="33"/>
  <c r="B2893" i="33"/>
  <c r="B2894" i="33"/>
  <c r="B2895" i="33"/>
  <c r="B2896" i="33"/>
  <c r="B2897" i="33"/>
  <c r="B2898" i="33"/>
  <c r="B2899" i="33"/>
  <c r="B2900" i="33"/>
  <c r="B2901" i="33"/>
  <c r="B2902" i="33"/>
  <c r="B2903" i="33"/>
  <c r="B2904" i="33"/>
  <c r="B2905" i="33"/>
  <c r="B2906" i="33"/>
  <c r="B2907" i="33"/>
  <c r="B2908" i="33"/>
  <c r="B2909" i="33"/>
  <c r="B2910" i="33"/>
  <c r="B2911" i="33"/>
  <c r="B2912" i="33"/>
  <c r="B2913" i="33"/>
  <c r="B2914" i="33"/>
  <c r="B2915" i="33"/>
  <c r="B2916" i="33"/>
  <c r="B2917" i="33"/>
  <c r="B2918" i="33"/>
  <c r="B2919" i="33"/>
  <c r="B2920" i="33"/>
  <c r="B2921" i="33"/>
  <c r="B2922" i="33"/>
  <c r="B2923" i="33"/>
  <c r="B2924" i="33"/>
  <c r="B2925" i="33"/>
  <c r="B2926" i="33"/>
  <c r="B2927" i="33"/>
  <c r="B2928" i="33"/>
  <c r="B2929" i="33"/>
  <c r="B2930" i="33"/>
  <c r="B2931" i="33"/>
  <c r="B2932" i="33"/>
  <c r="B2933" i="33"/>
  <c r="B2934" i="33"/>
  <c r="B2935" i="33"/>
  <c r="B2936" i="33"/>
  <c r="B2937" i="33"/>
  <c r="B2938" i="33"/>
  <c r="B2939" i="33"/>
  <c r="B2940" i="33"/>
  <c r="B2941" i="33"/>
  <c r="B2942" i="33"/>
  <c r="B2943" i="33"/>
  <c r="B2944" i="33"/>
  <c r="B2945" i="33"/>
  <c r="B2946" i="33"/>
  <c r="B2947" i="33"/>
  <c r="B2948" i="33"/>
  <c r="B2949" i="33"/>
  <c r="B2950" i="33"/>
  <c r="B2951" i="33"/>
  <c r="B2952" i="33"/>
  <c r="B2953" i="33"/>
  <c r="B2954" i="33"/>
  <c r="B2955" i="33"/>
  <c r="B2956" i="33"/>
  <c r="B2957" i="33"/>
  <c r="B2958" i="33"/>
  <c r="B2959" i="33"/>
  <c r="B2960" i="33"/>
  <c r="B2961" i="33"/>
  <c r="B3031" i="33"/>
  <c r="B3032" i="33"/>
  <c r="B3033" i="33"/>
  <c r="B3034" i="33"/>
  <c r="B3035" i="33"/>
  <c r="B3036" i="33"/>
  <c r="B3037" i="33"/>
  <c r="B3038" i="33"/>
  <c r="B3039" i="33"/>
  <c r="B3040" i="33"/>
  <c r="B3041" i="33"/>
  <c r="B3042" i="33"/>
  <c r="B3043" i="33"/>
  <c r="B3044" i="33"/>
  <c r="B3045" i="33"/>
  <c r="B3046" i="33"/>
  <c r="B3047" i="33"/>
  <c r="B3048" i="33"/>
  <c r="B3049" i="33"/>
  <c r="B3050" i="33"/>
  <c r="B3051" i="33"/>
  <c r="B3052" i="33"/>
  <c r="B3053" i="33"/>
  <c r="B3054" i="33"/>
  <c r="B3055" i="33"/>
  <c r="B3056" i="33"/>
  <c r="B3057" i="33"/>
  <c r="B3058" i="33"/>
  <c r="B3059" i="33"/>
  <c r="B3060" i="33"/>
  <c r="B3061" i="33"/>
  <c r="B3062" i="33"/>
  <c r="B3063" i="33"/>
  <c r="B3064" i="33"/>
  <c r="B3065" i="33"/>
  <c r="B3066" i="33"/>
  <c r="B3067" i="33"/>
  <c r="B3068" i="33"/>
  <c r="B3069" i="33"/>
  <c r="B3070" i="33"/>
  <c r="B3071" i="33"/>
  <c r="B3072" i="33"/>
  <c r="B3073" i="33"/>
  <c r="B3074" i="33"/>
  <c r="B3075" i="33"/>
  <c r="B3076" i="33"/>
  <c r="B3077" i="33"/>
  <c r="B3078" i="33"/>
  <c r="B3079" i="33"/>
  <c r="B3080" i="33"/>
  <c r="B3081" i="33"/>
  <c r="B3082" i="33"/>
  <c r="B3083" i="33"/>
  <c r="B3084" i="33"/>
  <c r="B3085" i="33"/>
  <c r="B3086" i="33"/>
  <c r="B3087" i="33"/>
  <c r="B3088" i="33"/>
  <c r="B3089" i="33"/>
  <c r="B3090" i="33"/>
  <c r="B3091" i="33"/>
  <c r="B3092" i="33"/>
  <c r="B3093" i="33"/>
  <c r="B3094" i="33"/>
  <c r="B3095" i="33"/>
  <c r="B3096" i="33"/>
  <c r="B3097" i="33"/>
  <c r="B3098" i="33"/>
  <c r="B3099" i="33"/>
  <c r="B3100" i="33"/>
  <c r="B3101" i="33"/>
  <c r="B3102" i="33"/>
  <c r="B3103" i="33"/>
  <c r="B3104" i="33"/>
  <c r="B3105" i="33"/>
  <c r="B3106" i="33"/>
  <c r="B3107" i="33"/>
  <c r="B3108" i="33"/>
  <c r="B3109" i="33"/>
  <c r="B3110" i="33"/>
  <c r="B3111" i="33"/>
  <c r="B3112" i="33"/>
  <c r="B3113" i="33"/>
  <c r="B3114" i="33"/>
  <c r="B3115" i="33"/>
  <c r="B3116" i="33"/>
  <c r="B3117" i="33"/>
  <c r="B3118" i="33"/>
  <c r="B3119" i="33"/>
  <c r="B3120" i="33"/>
  <c r="B3121" i="33"/>
  <c r="B3122" i="33"/>
  <c r="B3123" i="33"/>
  <c r="B3124" i="33"/>
  <c r="B3125" i="33"/>
  <c r="B3126" i="33"/>
  <c r="B3127" i="33"/>
  <c r="B3128" i="33"/>
  <c r="B3129" i="33"/>
  <c r="B3130" i="33"/>
  <c r="B3131" i="33"/>
  <c r="B3132" i="33"/>
  <c r="B3133" i="33"/>
  <c r="B3134" i="33"/>
  <c r="B3135" i="33"/>
  <c r="B3136" i="33"/>
  <c r="B3137" i="33"/>
  <c r="B3138" i="33"/>
  <c r="B3139" i="33"/>
  <c r="B3140" i="33"/>
  <c r="B3141" i="33"/>
  <c r="B3142" i="33"/>
  <c r="B3143" i="33"/>
  <c r="B3144" i="33"/>
  <c r="B3145" i="33"/>
  <c r="B3146" i="33"/>
  <c r="B3147" i="33"/>
  <c r="B3148" i="33"/>
  <c r="B3149" i="33"/>
  <c r="B3150" i="33"/>
  <c r="B3151" i="33"/>
  <c r="B3152" i="33"/>
  <c r="B3153" i="33"/>
  <c r="B3154" i="33"/>
  <c r="B3155" i="33"/>
  <c r="B3156" i="33"/>
  <c r="B3157" i="33"/>
  <c r="B3158" i="33"/>
  <c r="B3159" i="33"/>
  <c r="B3160" i="33"/>
  <c r="B3161" i="33"/>
  <c r="B3162" i="33"/>
  <c r="B3163" i="33"/>
  <c r="B3164" i="33"/>
  <c r="B3165" i="33"/>
  <c r="B3166" i="33"/>
  <c r="B3167" i="33"/>
  <c r="B3168" i="33"/>
  <c r="B3169" i="33"/>
  <c r="B3170" i="33"/>
  <c r="B3171" i="33"/>
  <c r="B3172" i="33"/>
  <c r="B3173" i="33"/>
  <c r="B3174" i="33"/>
  <c r="B3175" i="33"/>
  <c r="B3176" i="33"/>
  <c r="B3177" i="33"/>
  <c r="B3178" i="33"/>
  <c r="B3179" i="33"/>
  <c r="B3180" i="33"/>
  <c r="B3181" i="33"/>
  <c r="B3182" i="33"/>
  <c r="B3183" i="33"/>
  <c r="B3184" i="33"/>
  <c r="B3185" i="33"/>
  <c r="B3186" i="33"/>
  <c r="B3187" i="33"/>
  <c r="B3188" i="33"/>
  <c r="B3189" i="33"/>
  <c r="B3190" i="33"/>
  <c r="B3191" i="33"/>
  <c r="B3192" i="33"/>
  <c r="B3193" i="33"/>
  <c r="B3194" i="33"/>
  <c r="B3195" i="33"/>
  <c r="B3196" i="33"/>
  <c r="B3197" i="33"/>
  <c r="B3198" i="33"/>
  <c r="B3199" i="33"/>
  <c r="B3200" i="33"/>
  <c r="B3201" i="33"/>
  <c r="B3202" i="33"/>
  <c r="B3203" i="33"/>
  <c r="B3204" i="33"/>
  <c r="B3205" i="33"/>
  <c r="B3206" i="33"/>
  <c r="B3207" i="33"/>
  <c r="B3208" i="33"/>
  <c r="B3209" i="33"/>
  <c r="B3210" i="33"/>
  <c r="B3211" i="33"/>
  <c r="B3212" i="33"/>
  <c r="B3213" i="33"/>
  <c r="B3214" i="33"/>
  <c r="B3215" i="33"/>
  <c r="B3216" i="33"/>
  <c r="B3217" i="33"/>
  <c r="B3218" i="33"/>
  <c r="B3219" i="33"/>
  <c r="B3220" i="33"/>
  <c r="B3221" i="33"/>
  <c r="B3222" i="33"/>
  <c r="B3223" i="33"/>
  <c r="B3224" i="33"/>
  <c r="B3225" i="33"/>
  <c r="B3226" i="33"/>
  <c r="B3227" i="33"/>
  <c r="B3228" i="33"/>
  <c r="B3229" i="33"/>
  <c r="B3230" i="33"/>
  <c r="B3231" i="33"/>
  <c r="B3232" i="33"/>
  <c r="B3233" i="33"/>
  <c r="B3234" i="33"/>
  <c r="B3235" i="33"/>
  <c r="B3236" i="33"/>
  <c r="B3237" i="33"/>
  <c r="B3238" i="33"/>
  <c r="B3239" i="33"/>
  <c r="B3240" i="33"/>
  <c r="B3241" i="33"/>
  <c r="B3242" i="33"/>
  <c r="B3243" i="33"/>
  <c r="B3244" i="33"/>
  <c r="B3245" i="33"/>
  <c r="B3246" i="33"/>
  <c r="B3247" i="33"/>
  <c r="B3248" i="33"/>
  <c r="B3249" i="33"/>
  <c r="B3250" i="33"/>
  <c r="B3251" i="33"/>
  <c r="B3252" i="33"/>
  <c r="B3253" i="33"/>
  <c r="B3254" i="33"/>
  <c r="B3255" i="33"/>
  <c r="B3256" i="33"/>
  <c r="B3257" i="33"/>
  <c r="B3258" i="33"/>
  <c r="B3259" i="33"/>
  <c r="B3260" i="33"/>
  <c r="B3261" i="33"/>
  <c r="B3262" i="33"/>
  <c r="B3263" i="33"/>
  <c r="B3264" i="33"/>
  <c r="B3265" i="33"/>
  <c r="B3266" i="33"/>
  <c r="B3267" i="33"/>
  <c r="B3268" i="33"/>
  <c r="B3269" i="33"/>
  <c r="B3270" i="33"/>
  <c r="B3271" i="33"/>
  <c r="B3272" i="33"/>
  <c r="B3273" i="33"/>
  <c r="B3274" i="33"/>
  <c r="B3275" i="33"/>
  <c r="B3276" i="33"/>
  <c r="B3277" i="33"/>
  <c r="B3278" i="33"/>
  <c r="B3279" i="33"/>
  <c r="B3280" i="33"/>
  <c r="B3281" i="33"/>
  <c r="B3282" i="33"/>
  <c r="B3283" i="33"/>
  <c r="B3284" i="33"/>
  <c r="B3285" i="33"/>
  <c r="B3286" i="33"/>
  <c r="B3287" i="33"/>
  <c r="B3288" i="33"/>
  <c r="B3289" i="33"/>
  <c r="B3290" i="33"/>
  <c r="B3291" i="33"/>
  <c r="B3292" i="33"/>
  <c r="B3293" i="33"/>
  <c r="B3294" i="33"/>
  <c r="B3295" i="33"/>
  <c r="B3296" i="33"/>
  <c r="B3297" i="33"/>
  <c r="B3298" i="33"/>
  <c r="B3299" i="33"/>
  <c r="B3300" i="33"/>
  <c r="B3301" i="33"/>
  <c r="B3302" i="33"/>
  <c r="B3303" i="33"/>
  <c r="B3304" i="33"/>
  <c r="B3305" i="33"/>
  <c r="B3306" i="33"/>
  <c r="B3307" i="33"/>
  <c r="B3308" i="33"/>
  <c r="B3309" i="33"/>
  <c r="B3310" i="33"/>
  <c r="B3311" i="33"/>
  <c r="B3312" i="33"/>
  <c r="B3313" i="33"/>
  <c r="B3314" i="33"/>
  <c r="B3315" i="33"/>
  <c r="B3316" i="33"/>
  <c r="B3317" i="33"/>
  <c r="B3318" i="33"/>
  <c r="B3319" i="33"/>
  <c r="B3320" i="33"/>
  <c r="B3321" i="33"/>
  <c r="B3322" i="33"/>
  <c r="B3323" i="33"/>
  <c r="B3324" i="33"/>
  <c r="B3325" i="33"/>
  <c r="B3326" i="33"/>
  <c r="B3327" i="33"/>
  <c r="B3328" i="33"/>
  <c r="B3329" i="33"/>
  <c r="B3330" i="33"/>
  <c r="B3331" i="33"/>
  <c r="B3332" i="33"/>
  <c r="B3333" i="33"/>
  <c r="B3334" i="33"/>
  <c r="B3335" i="33"/>
  <c r="B3336" i="33"/>
  <c r="B3337" i="33"/>
  <c r="B3338" i="33"/>
  <c r="B3339" i="33"/>
  <c r="B3340" i="33"/>
  <c r="B3341" i="33"/>
  <c r="B3342" i="33"/>
  <c r="B3343" i="33"/>
  <c r="B3344" i="33"/>
  <c r="B3345" i="33"/>
  <c r="B3346" i="33"/>
  <c r="B3347" i="33"/>
  <c r="B3348" i="33"/>
  <c r="B3349" i="33"/>
  <c r="B3350" i="33"/>
  <c r="B3351" i="33"/>
  <c r="B3352" i="33"/>
  <c r="B3353" i="33"/>
  <c r="B3354" i="33"/>
  <c r="B3355" i="33"/>
  <c r="B3356" i="33"/>
  <c r="B3357" i="33"/>
  <c r="B3358" i="33"/>
  <c r="B3359" i="33"/>
  <c r="B3360" i="33"/>
  <c r="B3361" i="33"/>
  <c r="B3362" i="33"/>
  <c r="B3363" i="33"/>
  <c r="B3364" i="33"/>
  <c r="B3365" i="33"/>
  <c r="B3366" i="33"/>
  <c r="B3367" i="33"/>
  <c r="B3368" i="33"/>
  <c r="B3369" i="33"/>
  <c r="B3370" i="33"/>
  <c r="B3371" i="33"/>
  <c r="B3372" i="33"/>
  <c r="B3373" i="33"/>
  <c r="B3374" i="33"/>
  <c r="B3375" i="33"/>
  <c r="B3376" i="33"/>
  <c r="B3377" i="33"/>
  <c r="B3378" i="33"/>
  <c r="B3379" i="33"/>
  <c r="B3380" i="33"/>
  <c r="B3381" i="33"/>
  <c r="B3382" i="33"/>
  <c r="B3383" i="33"/>
  <c r="B3384" i="33"/>
  <c r="B3385" i="33"/>
  <c r="B3386" i="33"/>
  <c r="B3387" i="33"/>
  <c r="B3388" i="33"/>
  <c r="B3389" i="33"/>
  <c r="B3390" i="33"/>
  <c r="B3391" i="33"/>
  <c r="B3392" i="33"/>
  <c r="B3393" i="33"/>
  <c r="B3394" i="33"/>
  <c r="B3395" i="33"/>
  <c r="B3396" i="33"/>
  <c r="B3397" i="33"/>
  <c r="B3398" i="33"/>
  <c r="B3399" i="33"/>
  <c r="B3400" i="33"/>
  <c r="B3401" i="33"/>
  <c r="B3402" i="33"/>
  <c r="B3403" i="33"/>
  <c r="B3404" i="33"/>
  <c r="B3405" i="33"/>
  <c r="B3406" i="33"/>
  <c r="B3407" i="33"/>
  <c r="B3408" i="33"/>
  <c r="B3409" i="33"/>
  <c r="B3410" i="33"/>
  <c r="B3411" i="33"/>
  <c r="B3412" i="33"/>
  <c r="B3413" i="33"/>
  <c r="B3414" i="33"/>
  <c r="B3415" i="33"/>
  <c r="B3416" i="33"/>
  <c r="B3417" i="33"/>
  <c r="B3418" i="33"/>
  <c r="B3419" i="33"/>
  <c r="B3420" i="33"/>
  <c r="B3421" i="33"/>
  <c r="B3422" i="33"/>
  <c r="B3423" i="33"/>
  <c r="B3424" i="33"/>
  <c r="B3425" i="33"/>
  <c r="B3426" i="33"/>
  <c r="B3427" i="33"/>
  <c r="B3428" i="33"/>
  <c r="B3429" i="33"/>
  <c r="B3430" i="33"/>
  <c r="B3431" i="33"/>
  <c r="B3432" i="33"/>
  <c r="B3433" i="33"/>
  <c r="B3434" i="33"/>
  <c r="B3435" i="33"/>
  <c r="B3436" i="33"/>
  <c r="B3437" i="33"/>
  <c r="B3438" i="33"/>
  <c r="B3439" i="33"/>
  <c r="B3440" i="33"/>
  <c r="B3441" i="33"/>
  <c r="B3442" i="33"/>
  <c r="B3443" i="33"/>
  <c r="B3444" i="33"/>
  <c r="B3445" i="33"/>
  <c r="B3446" i="33"/>
  <c r="B3447" i="33"/>
  <c r="B3448" i="33"/>
  <c r="B3449" i="33"/>
  <c r="B3450" i="33"/>
  <c r="B3451" i="33"/>
  <c r="B3452" i="33"/>
  <c r="B3453" i="33"/>
  <c r="B3454" i="33"/>
  <c r="B3455" i="33"/>
  <c r="B3456" i="33"/>
  <c r="B3457" i="33"/>
  <c r="B3458" i="33"/>
  <c r="B3459" i="33"/>
  <c r="B3460" i="33"/>
  <c r="B3461" i="33"/>
  <c r="B3462" i="33"/>
  <c r="B3463" i="33"/>
  <c r="B3464" i="33"/>
  <c r="B3465" i="33"/>
  <c r="B3466" i="33"/>
  <c r="B3467" i="33"/>
  <c r="B3468" i="33"/>
  <c r="B3469" i="33"/>
  <c r="B3470" i="33"/>
  <c r="B3471" i="33"/>
  <c r="B3472" i="33"/>
  <c r="B3473" i="33"/>
  <c r="B3474" i="33"/>
  <c r="B3475" i="33"/>
  <c r="B3476" i="33"/>
  <c r="B3477" i="33"/>
  <c r="B3478" i="33"/>
  <c r="B3479" i="33"/>
  <c r="B3480" i="33"/>
  <c r="B3481" i="33"/>
  <c r="B3482" i="33"/>
  <c r="B3483" i="33"/>
  <c r="B3484" i="33"/>
  <c r="B3485" i="33"/>
  <c r="B3486" i="33"/>
  <c r="B3487" i="33"/>
  <c r="B3488" i="33"/>
  <c r="B3489" i="33"/>
  <c r="B3490" i="33"/>
  <c r="B3491" i="33"/>
  <c r="B3492" i="33"/>
  <c r="B3493" i="33"/>
  <c r="B3494" i="33"/>
  <c r="B3495" i="33"/>
  <c r="B3496" i="33"/>
  <c r="B3497" i="33"/>
  <c r="B3498" i="33"/>
  <c r="B3499" i="33"/>
  <c r="B3500" i="33"/>
  <c r="B3501" i="33"/>
  <c r="B3502" i="33"/>
  <c r="B3503" i="33"/>
  <c r="B3504" i="33"/>
  <c r="B3505" i="33"/>
  <c r="B3506" i="33"/>
  <c r="B3507" i="33"/>
  <c r="B3508" i="33"/>
  <c r="B3509" i="33"/>
  <c r="B3510" i="33"/>
  <c r="B3511" i="33"/>
  <c r="B3512" i="33"/>
  <c r="B3513" i="33"/>
  <c r="B3514" i="33"/>
  <c r="B3515" i="33"/>
  <c r="B3516" i="33"/>
  <c r="B3517" i="33"/>
  <c r="B3518" i="33"/>
  <c r="B3519" i="33"/>
  <c r="B3520" i="33"/>
  <c r="B3521" i="33"/>
  <c r="B3522" i="33"/>
  <c r="B3523" i="33"/>
  <c r="B3524" i="33"/>
  <c r="B3525" i="33"/>
  <c r="B3526" i="33"/>
  <c r="B3527" i="33"/>
  <c r="B3528" i="33"/>
  <c r="B3529" i="33"/>
  <c r="B3530" i="33"/>
  <c r="B3531" i="33"/>
  <c r="B3532" i="33"/>
  <c r="B3533" i="33"/>
  <c r="B3534" i="33"/>
  <c r="B3535" i="33"/>
  <c r="B3536" i="33"/>
  <c r="B3537" i="33"/>
  <c r="B3538" i="33"/>
  <c r="B3539" i="33"/>
  <c r="B3540" i="33"/>
  <c r="B3541" i="33"/>
  <c r="B3542" i="33"/>
  <c r="B3543" i="33"/>
  <c r="B3544" i="33"/>
  <c r="B3545" i="33"/>
  <c r="B3546" i="33"/>
  <c r="B3547" i="33"/>
  <c r="B3548" i="33"/>
  <c r="B3549" i="33"/>
  <c r="B3550" i="33"/>
  <c r="B3551" i="33"/>
  <c r="B3552" i="33"/>
  <c r="B3553" i="33"/>
  <c r="B3554" i="33"/>
  <c r="B3555" i="33"/>
  <c r="B3556" i="33"/>
  <c r="B3557" i="33"/>
  <c r="B3558" i="33"/>
  <c r="B3559" i="33"/>
  <c r="B3560" i="33"/>
  <c r="B3561" i="33"/>
  <c r="B3562" i="33"/>
  <c r="B3563" i="33"/>
  <c r="B3564" i="33"/>
  <c r="B3565" i="33"/>
  <c r="B3566" i="33"/>
  <c r="B3567" i="33"/>
  <c r="B3568" i="33"/>
  <c r="B3569" i="33"/>
  <c r="B3570" i="33"/>
  <c r="B3571" i="33"/>
  <c r="B3572" i="33"/>
  <c r="B3573" i="33"/>
  <c r="B3574" i="33"/>
  <c r="B3575" i="33"/>
  <c r="B3576" i="33"/>
  <c r="B3577" i="33"/>
  <c r="B3578" i="33"/>
  <c r="B3579" i="33"/>
  <c r="B3580" i="33"/>
  <c r="B3581" i="33"/>
  <c r="B3582" i="33"/>
  <c r="B3583" i="33"/>
  <c r="B3584" i="33"/>
  <c r="B3585" i="33"/>
  <c r="B3586" i="33"/>
  <c r="B3587" i="33"/>
  <c r="B3588" i="33"/>
  <c r="B3589" i="33"/>
  <c r="B3590" i="33"/>
  <c r="B3591" i="33"/>
  <c r="B3592" i="33"/>
  <c r="B3593" i="33"/>
  <c r="B3594" i="33"/>
  <c r="B3595" i="33"/>
  <c r="B3596" i="33"/>
  <c r="B3597" i="33"/>
  <c r="B3598" i="33"/>
  <c r="B3599" i="33"/>
  <c r="B3600" i="33"/>
  <c r="B3601" i="33"/>
  <c r="B3602" i="33"/>
  <c r="B3603" i="33"/>
  <c r="B3604" i="33"/>
  <c r="B3605" i="33"/>
  <c r="B3606" i="33"/>
  <c r="B3607" i="33"/>
  <c r="B3608" i="33"/>
  <c r="B3609" i="33"/>
  <c r="B3610" i="33"/>
  <c r="B3611" i="33"/>
  <c r="B3612" i="33"/>
  <c r="B3613" i="33"/>
  <c r="B3614" i="33"/>
  <c r="B3615" i="33"/>
  <c r="B3616" i="33"/>
  <c r="B3617" i="33"/>
  <c r="B3618" i="33"/>
  <c r="B3619" i="33"/>
  <c r="B3620" i="33"/>
  <c r="B3621" i="33"/>
  <c r="B3622" i="33"/>
  <c r="B3623" i="33"/>
  <c r="B3624" i="33"/>
  <c r="B3625" i="33"/>
  <c r="B3626" i="33"/>
  <c r="B3627" i="33"/>
  <c r="B3628" i="33"/>
  <c r="B3629" i="33"/>
  <c r="B3630" i="33"/>
  <c r="B3631" i="33"/>
  <c r="B3632" i="33"/>
  <c r="B3633" i="33"/>
  <c r="B3634" i="33"/>
  <c r="B3635" i="33"/>
  <c r="B3636" i="33"/>
  <c r="B3637" i="33"/>
  <c r="B3638" i="33"/>
  <c r="B3639" i="33"/>
  <c r="B3640" i="33"/>
  <c r="B3641" i="33"/>
  <c r="B3642" i="33"/>
  <c r="B3643" i="33"/>
  <c r="B3644" i="33"/>
  <c r="B3645" i="33"/>
  <c r="B3646" i="33"/>
  <c r="B3647" i="33"/>
  <c r="B3648" i="33"/>
  <c r="B3649" i="33"/>
  <c r="B3650" i="33"/>
  <c r="B3651" i="33"/>
  <c r="B3652" i="33"/>
  <c r="B3653" i="33"/>
  <c r="B3654" i="33"/>
  <c r="B3655" i="33"/>
  <c r="B3656" i="33"/>
  <c r="B3657" i="33"/>
  <c r="B3658" i="33"/>
  <c r="B3659" i="33"/>
  <c r="B3660" i="33"/>
  <c r="B3661" i="33"/>
  <c r="B3662" i="33"/>
  <c r="B3663" i="33"/>
  <c r="B3664" i="33"/>
  <c r="B3665" i="33"/>
  <c r="B3666" i="33"/>
  <c r="B3667" i="33"/>
  <c r="B3668" i="33"/>
  <c r="B3669" i="33"/>
  <c r="B3670" i="33"/>
  <c r="B3671" i="33"/>
  <c r="B3672" i="33"/>
  <c r="B3673" i="33"/>
  <c r="B3674" i="33"/>
  <c r="B3675" i="33"/>
  <c r="B3676" i="33"/>
  <c r="B3677" i="33"/>
  <c r="B3678" i="33"/>
  <c r="B3679" i="33"/>
  <c r="B3680" i="33"/>
  <c r="B3681" i="33"/>
  <c r="B3682" i="33"/>
  <c r="B3683" i="33"/>
  <c r="B3684" i="33"/>
  <c r="B3685" i="33"/>
  <c r="B3686" i="33"/>
  <c r="B3687" i="33"/>
  <c r="B3688" i="33"/>
  <c r="B3689" i="33"/>
  <c r="B3690" i="33"/>
  <c r="B3691" i="33"/>
  <c r="B3692" i="33"/>
  <c r="B3693" i="33"/>
  <c r="B3694" i="33"/>
  <c r="B3695" i="33"/>
  <c r="B3696" i="33"/>
  <c r="B3697" i="33"/>
  <c r="B3698" i="33"/>
  <c r="B3699" i="33"/>
  <c r="B3700" i="33"/>
  <c r="B3701" i="33"/>
  <c r="B3702" i="33"/>
  <c r="B3703" i="33"/>
  <c r="B3704" i="33"/>
  <c r="B3705" i="33"/>
  <c r="B3706" i="33"/>
  <c r="B3707" i="33"/>
  <c r="B3708" i="33"/>
  <c r="B3709" i="33"/>
  <c r="B3710" i="33"/>
  <c r="B3711" i="33"/>
  <c r="B3712" i="33"/>
  <c r="B3713" i="33"/>
  <c r="B3714" i="33"/>
  <c r="B3715" i="33"/>
  <c r="B3716" i="33"/>
  <c r="B3717" i="33"/>
  <c r="B3718" i="33"/>
  <c r="B3719" i="33"/>
  <c r="B3720" i="33"/>
  <c r="B3721" i="33"/>
  <c r="B3722" i="33"/>
  <c r="B3723" i="33"/>
  <c r="B3724" i="33"/>
  <c r="B3725" i="33"/>
  <c r="B3726" i="33"/>
  <c r="B3727" i="33"/>
  <c r="B3728" i="33"/>
  <c r="B3729" i="33"/>
  <c r="B3730" i="33"/>
  <c r="B3731" i="33"/>
  <c r="B3732" i="33"/>
  <c r="B3733" i="33"/>
  <c r="B3734" i="33"/>
  <c r="B3735" i="33"/>
  <c r="B3736" i="33"/>
  <c r="B3737" i="33"/>
  <c r="B3738" i="33"/>
  <c r="B3739" i="33"/>
  <c r="B3740" i="33"/>
  <c r="B3741" i="33"/>
  <c r="B3742" i="33"/>
  <c r="B3743" i="33"/>
  <c r="B3744" i="33"/>
  <c r="B3745" i="33"/>
  <c r="B3746" i="33"/>
  <c r="B3747" i="33"/>
  <c r="B3748" i="33"/>
  <c r="B3749" i="33"/>
  <c r="B3750" i="33"/>
  <c r="B3751" i="33"/>
  <c r="B3752" i="33"/>
  <c r="B3753" i="33"/>
  <c r="B3754" i="33"/>
  <c r="B3755" i="33"/>
  <c r="B3756" i="33"/>
  <c r="B3757" i="33"/>
  <c r="B3758" i="33"/>
  <c r="B3759" i="33"/>
  <c r="B3760" i="33"/>
  <c r="B3761" i="33"/>
  <c r="B3762" i="33"/>
  <c r="B3763" i="33"/>
  <c r="B3764" i="33"/>
  <c r="B3765" i="33"/>
  <c r="B3766" i="33"/>
  <c r="B3767" i="33"/>
  <c r="B3768" i="33"/>
  <c r="B3769" i="33"/>
  <c r="B3770" i="33"/>
  <c r="B3771" i="33"/>
  <c r="B3772" i="33"/>
  <c r="B3773" i="33"/>
  <c r="B3774" i="33"/>
  <c r="B3775" i="33"/>
  <c r="B3776" i="33"/>
  <c r="B3777" i="33"/>
  <c r="B3778" i="33"/>
  <c r="B3779" i="33"/>
  <c r="B3780" i="33"/>
  <c r="B3781" i="33"/>
  <c r="B3782" i="33"/>
  <c r="B3783" i="33"/>
  <c r="B3784" i="33"/>
  <c r="B3785" i="33"/>
  <c r="B3786" i="33"/>
  <c r="B3787" i="33"/>
  <c r="B3788" i="33"/>
  <c r="B3789" i="33"/>
  <c r="B3790" i="33"/>
  <c r="B3791" i="33"/>
  <c r="B3792" i="33"/>
  <c r="B3793" i="33"/>
  <c r="B3794" i="33"/>
  <c r="B3795" i="33"/>
  <c r="B3796" i="33"/>
  <c r="B3797" i="33"/>
  <c r="B3798" i="33"/>
  <c r="B3799" i="33"/>
  <c r="B3800" i="33"/>
  <c r="B3801" i="33"/>
  <c r="B3802" i="33"/>
  <c r="B3803" i="33"/>
  <c r="B3804" i="33"/>
  <c r="B3805" i="33"/>
  <c r="B3806" i="33"/>
  <c r="B3807" i="33"/>
  <c r="B3808" i="33"/>
  <c r="B3809" i="33"/>
  <c r="B3810" i="33"/>
  <c r="B3811" i="33"/>
  <c r="B3812" i="33"/>
  <c r="B3813" i="33"/>
  <c r="B3814" i="33"/>
  <c r="B3815" i="33"/>
  <c r="B3816" i="33"/>
  <c r="B3817" i="33"/>
  <c r="B3818" i="33"/>
  <c r="B3819" i="33"/>
  <c r="B3820" i="33"/>
  <c r="B3821" i="33"/>
  <c r="B3822" i="33"/>
  <c r="B3823" i="33"/>
  <c r="B3824" i="33"/>
  <c r="B3825" i="33"/>
  <c r="B3826" i="33"/>
  <c r="B3827" i="33"/>
  <c r="B3828" i="33"/>
  <c r="B3829" i="33"/>
  <c r="B3830" i="33"/>
  <c r="B3831" i="33"/>
  <c r="B3832" i="33"/>
  <c r="B3833" i="33"/>
  <c r="B3834" i="33"/>
  <c r="B3835" i="33"/>
  <c r="B3836" i="33"/>
  <c r="B3837" i="33"/>
  <c r="B3838" i="33"/>
  <c r="B3839" i="33"/>
  <c r="B3840" i="33"/>
  <c r="B3841" i="33"/>
  <c r="B3842" i="33"/>
  <c r="B3843" i="33"/>
  <c r="B3844" i="33"/>
  <c r="B3845" i="33"/>
  <c r="B3846" i="33"/>
  <c r="B3847" i="33"/>
  <c r="B3848" i="33"/>
  <c r="B3849" i="33"/>
  <c r="B3850" i="33"/>
  <c r="B3851" i="33"/>
  <c r="B3852" i="33"/>
  <c r="B3853" i="33"/>
  <c r="B3854" i="33"/>
  <c r="B3855" i="33"/>
  <c r="B3856" i="33"/>
  <c r="B3857" i="33"/>
  <c r="B3858" i="33"/>
  <c r="B3859" i="33"/>
  <c r="B3860" i="33"/>
  <c r="B3861" i="33"/>
  <c r="B3862" i="33"/>
  <c r="B3863" i="33"/>
  <c r="B3864" i="33"/>
  <c r="B3865" i="33"/>
  <c r="B3866" i="33"/>
  <c r="B3867" i="33"/>
  <c r="B3868" i="33"/>
  <c r="B3869" i="33"/>
  <c r="B3870" i="33"/>
  <c r="B3871" i="33"/>
  <c r="B3872" i="33"/>
  <c r="B3873" i="33"/>
  <c r="B3874" i="33"/>
  <c r="B3875" i="33"/>
  <c r="B3876" i="33"/>
  <c r="B3877" i="33"/>
  <c r="B3878" i="33"/>
  <c r="B3879" i="33"/>
  <c r="B3880" i="33"/>
  <c r="B3881" i="33"/>
  <c r="B3882" i="33"/>
  <c r="B3883" i="33"/>
  <c r="B3884" i="33"/>
  <c r="B3885" i="33"/>
  <c r="B3886" i="33"/>
  <c r="B3887" i="33"/>
  <c r="B3888" i="33"/>
  <c r="B3889" i="33"/>
  <c r="B3890" i="33"/>
  <c r="B3891" i="33"/>
  <c r="B3892" i="33"/>
  <c r="B3893" i="33"/>
  <c r="B3894" i="33"/>
  <c r="B3895" i="33"/>
  <c r="B3896" i="33"/>
  <c r="B3897" i="33"/>
  <c r="B3898" i="33"/>
  <c r="B3899" i="33"/>
  <c r="B3900" i="33"/>
  <c r="B3901" i="33"/>
  <c r="B3902" i="33"/>
  <c r="B3903" i="33"/>
  <c r="B3904" i="33"/>
  <c r="B3905" i="33"/>
  <c r="B3906" i="33"/>
  <c r="B3907" i="33"/>
  <c r="B3908" i="33"/>
  <c r="B3909" i="33"/>
  <c r="B3910" i="33"/>
  <c r="B3911" i="33"/>
  <c r="B3912" i="33"/>
  <c r="B3913" i="33"/>
  <c r="B3914" i="33"/>
  <c r="B3915" i="33"/>
  <c r="B3916" i="33"/>
  <c r="B3917" i="33"/>
  <c r="B3918" i="33"/>
  <c r="B3919" i="33"/>
  <c r="B3920" i="33"/>
  <c r="B3921" i="33"/>
  <c r="B3922" i="33"/>
  <c r="B3923" i="33"/>
  <c r="B3924" i="33"/>
  <c r="B3925" i="33"/>
  <c r="B3926" i="33"/>
  <c r="B3927" i="33"/>
  <c r="B3928" i="33"/>
  <c r="B3929" i="33"/>
  <c r="B3930" i="33"/>
  <c r="B3931" i="33"/>
  <c r="B3932" i="33"/>
  <c r="B3933" i="33"/>
  <c r="B3934" i="33"/>
  <c r="B3935" i="33"/>
  <c r="B3936" i="33"/>
  <c r="B3937" i="33"/>
  <c r="B3938" i="33"/>
  <c r="B3939" i="33"/>
  <c r="B3940" i="33"/>
  <c r="B3941" i="33"/>
  <c r="B3942" i="33"/>
  <c r="B3943" i="33"/>
  <c r="B3944" i="33"/>
  <c r="B3945" i="33"/>
  <c r="B3946" i="33"/>
  <c r="B3947" i="33"/>
  <c r="B3948" i="33"/>
  <c r="B3949" i="33"/>
  <c r="B3950" i="33"/>
  <c r="B3951" i="33"/>
  <c r="B3952" i="33"/>
  <c r="B3953" i="33"/>
  <c r="B3954" i="33"/>
  <c r="B3955" i="33"/>
  <c r="B3956" i="33"/>
  <c r="B3957" i="33"/>
  <c r="B3958" i="33"/>
  <c r="B3959" i="33"/>
  <c r="B3960" i="33"/>
  <c r="B3961" i="33"/>
  <c r="B3962" i="33"/>
  <c r="B3963" i="33"/>
  <c r="B3964" i="33"/>
  <c r="B3965" i="33"/>
  <c r="B3966" i="33"/>
  <c r="B3967" i="33"/>
  <c r="B3968" i="33"/>
  <c r="B3969" i="33"/>
  <c r="B3970" i="33"/>
  <c r="B3971" i="33"/>
  <c r="B3972" i="33"/>
  <c r="B3973" i="33"/>
  <c r="B3974" i="33"/>
  <c r="B3975" i="33"/>
  <c r="B3976" i="33"/>
  <c r="B3977" i="33"/>
  <c r="B3978" i="33"/>
  <c r="B3979" i="33"/>
  <c r="B3980" i="33"/>
  <c r="B3981" i="33"/>
  <c r="B3982" i="33"/>
  <c r="B3983" i="33"/>
  <c r="B3984" i="33"/>
  <c r="B3985" i="33"/>
  <c r="B3988" i="33"/>
  <c r="B3989" i="33"/>
  <c r="B3990" i="33"/>
  <c r="B3991" i="33"/>
  <c r="B3992" i="33"/>
  <c r="B3993" i="33"/>
  <c r="B3994" i="33"/>
  <c r="B3995" i="33"/>
  <c r="B3996" i="33"/>
  <c r="B3997" i="33"/>
  <c r="B3998" i="33"/>
  <c r="B3999" i="33"/>
  <c r="B4000" i="33"/>
  <c r="B4001" i="33"/>
  <c r="B4002" i="33"/>
  <c r="B4003" i="33"/>
  <c r="B4004" i="33"/>
  <c r="B4005" i="33"/>
  <c r="B4006" i="33"/>
  <c r="B4007" i="33"/>
  <c r="B4008" i="33"/>
  <c r="B4009" i="33"/>
  <c r="B4010" i="33"/>
  <c r="B4011" i="33"/>
  <c r="B4012" i="33"/>
  <c r="B4013" i="33"/>
  <c r="B4014" i="33"/>
  <c r="B4015" i="33"/>
  <c r="B4016" i="33"/>
  <c r="B4017" i="33"/>
  <c r="B4018" i="33"/>
  <c r="B4019" i="33"/>
  <c r="B4020" i="33"/>
  <c r="B4021" i="33"/>
  <c r="B4022" i="33"/>
  <c r="B4023" i="33"/>
  <c r="B4024" i="33"/>
  <c r="B4025" i="33"/>
  <c r="B4026" i="33"/>
  <c r="B4027" i="33"/>
  <c r="B4028" i="33"/>
  <c r="B4029" i="33"/>
  <c r="B4030" i="33"/>
  <c r="B4031" i="33"/>
  <c r="B4032" i="33"/>
  <c r="B4033" i="33"/>
  <c r="B4034" i="33"/>
  <c r="B4035" i="33"/>
  <c r="B4036" i="33"/>
  <c r="B4037" i="33"/>
  <c r="B4038" i="33"/>
  <c r="B4039" i="33"/>
  <c r="B4040" i="33"/>
  <c r="B4041" i="33"/>
  <c r="B4042" i="33"/>
  <c r="B4043" i="33"/>
  <c r="B4044" i="33"/>
  <c r="B4045" i="33"/>
  <c r="B4046" i="33"/>
  <c r="B4047" i="33"/>
  <c r="B4048" i="33"/>
  <c r="B4049" i="33"/>
  <c r="B4050" i="33"/>
  <c r="B4051" i="33"/>
  <c r="B4052" i="33"/>
  <c r="B4053" i="33"/>
  <c r="B4054" i="33"/>
  <c r="B4055" i="33"/>
  <c r="B4056" i="33"/>
  <c r="B4057" i="33"/>
  <c r="B4058" i="33"/>
  <c r="B4059" i="33"/>
  <c r="B4060" i="33"/>
  <c r="B4061" i="33"/>
  <c r="B4062" i="33"/>
  <c r="B4063" i="33"/>
  <c r="B4064" i="33"/>
  <c r="B4065" i="33"/>
  <c r="B2" i="33"/>
  <c r="D4" i="27" l="1"/>
  <c r="U3" i="27" s="1"/>
  <c r="A7" i="30" l="1"/>
  <c r="A7" i="35"/>
  <c r="E16" i="35" s="1"/>
  <c r="G79" i="34"/>
  <c r="G81" i="34" s="1"/>
  <c r="N118" i="29"/>
  <c r="I116" i="29"/>
  <c r="O115" i="29"/>
  <c r="I115" i="29"/>
  <c r="O114" i="29"/>
  <c r="I114" i="29"/>
  <c r="O113" i="29"/>
  <c r="I113" i="29"/>
  <c r="O112" i="29"/>
  <c r="I112" i="29"/>
  <c r="O111" i="29"/>
  <c r="I111" i="29"/>
  <c r="O110" i="29"/>
  <c r="O118" i="29" s="1"/>
  <c r="I110" i="29"/>
  <c r="M104" i="29"/>
  <c r="M102" i="29"/>
  <c r="M98" i="29"/>
  <c r="M92" i="29"/>
  <c r="I87" i="29"/>
  <c r="M78" i="29"/>
  <c r="I77" i="29"/>
  <c r="M74" i="29"/>
  <c r="R64" i="29"/>
  <c r="M57" i="29"/>
  <c r="M46" i="29"/>
  <c r="I30" i="29"/>
  <c r="I22" i="29"/>
  <c r="I19" i="29"/>
  <c r="I15" i="29"/>
  <c r="I13" i="29"/>
  <c r="I11" i="29"/>
  <c r="I9" i="29"/>
  <c r="M87" i="29" l="1"/>
  <c r="E18" i="30"/>
  <c r="E27" i="30" s="1"/>
  <c r="E17" i="30"/>
  <c r="E26" i="30" s="1"/>
  <c r="E16" i="30"/>
  <c r="I88" i="29"/>
  <c r="M88" i="29" s="1"/>
  <c r="I93" i="29"/>
  <c r="M93" i="29" s="1"/>
  <c r="I97" i="29"/>
  <c r="M97" i="29" s="1"/>
  <c r="M13" i="29"/>
  <c r="M15" i="29"/>
  <c r="M11" i="29"/>
  <c r="M9" i="29"/>
  <c r="I38" i="29"/>
  <c r="M38" i="29" s="1"/>
  <c r="I42" i="29"/>
  <c r="M42" i="29" s="1"/>
  <c r="I44" i="29"/>
  <c r="M44" i="29" s="1"/>
  <c r="I59" i="29"/>
  <c r="M59" i="29" s="1"/>
  <c r="I75" i="29"/>
  <c r="I85" i="29"/>
  <c r="M85" i="29" s="1"/>
  <c r="I101" i="29"/>
  <c r="M101" i="29" s="1"/>
  <c r="I53" i="29"/>
  <c r="M53" i="29" s="1"/>
  <c r="I54" i="29"/>
  <c r="I56" i="29"/>
  <c r="M19" i="29"/>
  <c r="I90" i="29"/>
  <c r="M90" i="29" s="1"/>
  <c r="I91" i="29"/>
  <c r="M91" i="29" s="1"/>
  <c r="M56" i="29"/>
  <c r="I8" i="29"/>
  <c r="M8" i="29" s="1"/>
  <c r="I17" i="29"/>
  <c r="M17" i="29" s="1"/>
  <c r="I18" i="29"/>
  <c r="M18" i="29" s="1"/>
  <c r="I26" i="29"/>
  <c r="M26" i="29" s="1"/>
  <c r="I28" i="29"/>
  <c r="I49" i="29"/>
  <c r="M49" i="29" s="1"/>
  <c r="I82" i="29"/>
  <c r="I10" i="29"/>
  <c r="M10" i="29" s="1"/>
  <c r="G107" i="29"/>
  <c r="G118" i="29" s="1"/>
  <c r="I34" i="29"/>
  <c r="M34" i="29" s="1"/>
  <c r="I36" i="29"/>
  <c r="M36" i="29" s="1"/>
  <c r="I47" i="29"/>
  <c r="M47" i="29" s="1"/>
  <c r="I61" i="29"/>
  <c r="M61" i="29" s="1"/>
  <c r="I63" i="29"/>
  <c r="M63" i="29" s="1"/>
  <c r="I80" i="29"/>
  <c r="M81" i="29"/>
  <c r="I95" i="29"/>
  <c r="M95" i="29" s="1"/>
  <c r="I99" i="29"/>
  <c r="M99" i="29" s="1"/>
  <c r="H107" i="29"/>
  <c r="H118" i="29" s="1"/>
  <c r="I16" i="29"/>
  <c r="M16" i="29" s="1"/>
  <c r="I23" i="29"/>
  <c r="M23" i="29" s="1"/>
  <c r="I25" i="29"/>
  <c r="M25" i="29" s="1"/>
  <c r="I31" i="29"/>
  <c r="M31" i="29" s="1"/>
  <c r="I33" i="29"/>
  <c r="M33" i="29" s="1"/>
  <c r="I39" i="29"/>
  <c r="M39" i="29" s="1"/>
  <c r="I41" i="29"/>
  <c r="M41" i="29" s="1"/>
  <c r="I50" i="29"/>
  <c r="M50" i="29" s="1"/>
  <c r="I52" i="29"/>
  <c r="M52" i="29" s="1"/>
  <c r="M54" i="29"/>
  <c r="I60" i="29"/>
  <c r="I68" i="29"/>
  <c r="M68" i="29" s="1"/>
  <c r="I72" i="29"/>
  <c r="M72" i="29" s="1"/>
  <c r="I79" i="29"/>
  <c r="M79" i="29" s="1"/>
  <c r="I20" i="29"/>
  <c r="M20" i="29" s="1"/>
  <c r="I21" i="29"/>
  <c r="M21" i="29" s="1"/>
  <c r="I27" i="29"/>
  <c r="M27" i="29" s="1"/>
  <c r="I29" i="29"/>
  <c r="M29" i="29" s="1"/>
  <c r="I35" i="29"/>
  <c r="M35" i="29" s="1"/>
  <c r="I37" i="29"/>
  <c r="M37" i="29" s="1"/>
  <c r="I43" i="29"/>
  <c r="M43" i="29" s="1"/>
  <c r="I45" i="29"/>
  <c r="M45" i="29" s="1"/>
  <c r="I51" i="29"/>
  <c r="M51" i="29" s="1"/>
  <c r="I65" i="29"/>
  <c r="M65" i="29" s="1"/>
  <c r="I67" i="29"/>
  <c r="M67" i="29" s="1"/>
  <c r="I69" i="29"/>
  <c r="M69" i="29" s="1"/>
  <c r="I71" i="29"/>
  <c r="M71" i="29" s="1"/>
  <c r="I73" i="29"/>
  <c r="M73" i="29" s="1"/>
  <c r="I76" i="29"/>
  <c r="M76" i="29" s="1"/>
  <c r="I86" i="29"/>
  <c r="M86" i="29" s="1"/>
  <c r="I94" i="29"/>
  <c r="M94" i="29" s="1"/>
  <c r="I96" i="29"/>
  <c r="M96" i="29" s="1"/>
  <c r="I100" i="29"/>
  <c r="M100" i="29" s="1"/>
  <c r="I12" i="29"/>
  <c r="M12" i="29" s="1"/>
  <c r="I7" i="29"/>
  <c r="M7" i="29" s="1"/>
  <c r="I14" i="29"/>
  <c r="M14" i="29" s="1"/>
  <c r="I24" i="29"/>
  <c r="M24" i="29" s="1"/>
  <c r="I32" i="29"/>
  <c r="M32" i="29" s="1"/>
  <c r="I40" i="29"/>
  <c r="M40" i="29" s="1"/>
  <c r="I48" i="29"/>
  <c r="M48" i="29" s="1"/>
  <c r="I55" i="29"/>
  <c r="M55" i="29" s="1"/>
  <c r="I64" i="29"/>
  <c r="M64" i="29" s="1"/>
  <c r="I83" i="29"/>
  <c r="M83" i="29" s="1"/>
  <c r="I89" i="29"/>
  <c r="M89" i="29" s="1"/>
  <c r="E24" i="35"/>
  <c r="E26" i="35" s="1"/>
  <c r="E19" i="35"/>
  <c r="E28" i="35" s="1"/>
  <c r="E29" i="35" s="1"/>
  <c r="M28" i="29"/>
  <c r="M75" i="29"/>
  <c r="M80" i="29"/>
  <c r="I6" i="29"/>
  <c r="M22" i="29"/>
  <c r="M30" i="29"/>
  <c r="M77" i="29"/>
  <c r="M82" i="29"/>
  <c r="F107" i="29"/>
  <c r="F118" i="29" s="1"/>
  <c r="I58" i="29"/>
  <c r="M58" i="29" s="1"/>
  <c r="I62" i="29"/>
  <c r="M62" i="29" s="1"/>
  <c r="I66" i="29"/>
  <c r="M66" i="29" s="1"/>
  <c r="I70" i="29"/>
  <c r="M70" i="29" s="1"/>
  <c r="I84" i="29"/>
  <c r="M84" i="29" s="1"/>
  <c r="I103" i="29"/>
  <c r="M103" i="29" s="1"/>
  <c r="M60" i="29" l="1"/>
  <c r="M107" i="29" s="1"/>
  <c r="I107" i="29"/>
  <c r="I118" i="29" s="1"/>
  <c r="E31" i="35"/>
  <c r="E25" i="30"/>
  <c r="E28" i="30" s="1"/>
  <c r="E20" i="30"/>
  <c r="E30" i="30" s="1"/>
  <c r="E31" i="30" s="1"/>
  <c r="M6" i="29"/>
  <c r="E33" i="30" l="1"/>
  <c r="E88" i="15"/>
  <c r="E89" i="15"/>
  <c r="E90" i="15"/>
  <c r="E91" i="15"/>
  <c r="E92" i="15"/>
  <c r="E59" i="15"/>
  <c r="E58" i="15"/>
  <c r="E57" i="15"/>
  <c r="E56" i="15"/>
  <c r="E55" i="15"/>
  <c r="E54" i="15"/>
  <c r="R91" i="27"/>
  <c r="R90" i="27"/>
  <c r="R89" i="27"/>
  <c r="R88" i="27"/>
  <c r="R59" i="27"/>
  <c r="R58" i="27"/>
  <c r="R57" i="27"/>
  <c r="R56" i="27"/>
  <c r="R55" i="27"/>
  <c r="R54" i="27"/>
  <c r="I90" i="38" l="1"/>
  <c r="AC49" i="38"/>
  <c r="AC45" i="38"/>
  <c r="L5" i="42"/>
  <c r="J44" i="38"/>
  <c r="K44" i="38" s="1"/>
  <c r="AB7" i="38"/>
  <c r="AA7" i="38"/>
  <c r="Z7" i="38"/>
  <c r="K7" i="38"/>
  <c r="J7" i="38"/>
  <c r="F9" i="40"/>
  <c r="J9" i="40"/>
  <c r="F3" i="40"/>
  <c r="E2" i="40"/>
  <c r="AC50" i="38"/>
  <c r="AC48" i="38"/>
  <c r="AC47" i="38"/>
  <c r="AC46" i="38"/>
  <c r="Y8" i="38"/>
  <c r="Y9" i="38"/>
  <c r="AA9" i="38" s="1"/>
  <c r="Z9" i="38"/>
  <c r="Y10" i="38"/>
  <c r="AA10" i="38" s="1"/>
  <c r="Z10" i="38"/>
  <c r="Y11" i="38"/>
  <c r="AA11" i="38" s="1"/>
  <c r="Z11" i="38"/>
  <c r="J9" i="38"/>
  <c r="K9" i="38" s="1"/>
  <c r="J10" i="38"/>
  <c r="K10" i="38" s="1"/>
  <c r="J11" i="38"/>
  <c r="K11" i="38" s="1"/>
  <c r="AB11" i="38" l="1"/>
  <c r="AB10" i="38"/>
  <c r="AB9" i="38"/>
  <c r="T83" i="38"/>
  <c r="T75" i="38"/>
  <c r="T72" i="38"/>
  <c r="T64" i="38"/>
  <c r="T61" i="38"/>
  <c r="T44" i="38"/>
  <c r="T76" i="38"/>
  <c r="T77" i="38"/>
  <c r="T78" i="38"/>
  <c r="T79" i="38"/>
  <c r="T80" i="38"/>
  <c r="T81" i="38"/>
  <c r="T82" i="38"/>
  <c r="T65" i="38"/>
  <c r="T66" i="38"/>
  <c r="T67" i="38"/>
  <c r="T68" i="38"/>
  <c r="T69" i="38"/>
  <c r="T70" i="38"/>
  <c r="T71" i="38"/>
  <c r="T45" i="38"/>
  <c r="T46" i="38"/>
  <c r="T47" i="38"/>
  <c r="T48" i="38"/>
  <c r="T49" i="38"/>
  <c r="T50" i="38"/>
  <c r="T51" i="38"/>
  <c r="T52" i="38"/>
  <c r="T53" i="38"/>
  <c r="T54" i="38"/>
  <c r="T55" i="38"/>
  <c r="T56" i="38"/>
  <c r="T57" i="38"/>
  <c r="T58" i="38"/>
  <c r="T59" i="38"/>
  <c r="T60" i="38"/>
  <c r="Y32" i="38"/>
  <c r="Y33" i="38"/>
  <c r="Y34" i="38"/>
  <c r="Y35" i="38"/>
  <c r="Y31" i="38"/>
  <c r="Y25" i="38"/>
  <c r="Y26" i="38"/>
  <c r="Y27" i="38"/>
  <c r="Y28" i="38"/>
  <c r="Y24" i="38"/>
  <c r="Y5" i="38"/>
  <c r="Y6" i="38"/>
  <c r="Y7" i="38"/>
  <c r="Y12" i="38"/>
  <c r="Y13" i="38"/>
  <c r="Y14" i="38"/>
  <c r="Y15" i="38"/>
  <c r="Y16" i="38"/>
  <c r="Y17" i="38"/>
  <c r="Y18" i="38"/>
  <c r="Y19" i="38"/>
  <c r="Y20" i="38"/>
  <c r="Y21" i="38"/>
  <c r="Y4" i="38"/>
  <c r="J14" i="40"/>
  <c r="J45" i="38"/>
  <c r="K45" i="38"/>
  <c r="V45" i="38"/>
  <c r="J46" i="38"/>
  <c r="K46" i="38"/>
  <c r="V46" i="38"/>
  <c r="J47" i="38"/>
  <c r="K47" i="38"/>
  <c r="V47" i="38"/>
  <c r="J48" i="38"/>
  <c r="K48" i="38"/>
  <c r="V48" i="38"/>
  <c r="J49" i="38"/>
  <c r="K49" i="38"/>
  <c r="V49" i="38"/>
  <c r="J50" i="38"/>
  <c r="K50" i="38"/>
  <c r="V50" i="38"/>
  <c r="J51" i="38"/>
  <c r="K51" i="38"/>
  <c r="V51" i="38"/>
  <c r="J52" i="38"/>
  <c r="K52" i="38"/>
  <c r="V52" i="38"/>
  <c r="J53" i="38"/>
  <c r="K53" i="38"/>
  <c r="V53" i="38"/>
  <c r="J54" i="38"/>
  <c r="K54" i="38"/>
  <c r="V54" i="38"/>
  <c r="J55" i="38"/>
  <c r="K55" i="38"/>
  <c r="V55" i="38"/>
  <c r="J56" i="38"/>
  <c r="K56" i="38"/>
  <c r="V56" i="38"/>
  <c r="J57" i="38"/>
  <c r="K57" i="38"/>
  <c r="V57" i="38"/>
  <c r="J58" i="38"/>
  <c r="K58" i="38"/>
  <c r="V58" i="38"/>
  <c r="J59" i="38"/>
  <c r="K59" i="38"/>
  <c r="V59" i="38"/>
  <c r="J60" i="38"/>
  <c r="K60" i="38"/>
  <c r="V60" i="38"/>
  <c r="J61" i="38"/>
  <c r="K61" i="38"/>
  <c r="V61" i="38"/>
  <c r="J4" i="40"/>
  <c r="J5" i="40"/>
  <c r="J6" i="40"/>
  <c r="J7" i="40"/>
  <c r="J10" i="40"/>
  <c r="J11" i="40"/>
  <c r="J12" i="40"/>
  <c r="J13" i="40"/>
  <c r="J15" i="40"/>
  <c r="J16" i="40"/>
  <c r="J18" i="40"/>
  <c r="J19" i="40"/>
  <c r="J20" i="40"/>
  <c r="J21" i="40"/>
  <c r="J22" i="40"/>
  <c r="J23" i="40"/>
  <c r="J24" i="40"/>
  <c r="J25" i="40"/>
  <c r="J26" i="40"/>
  <c r="J27" i="40"/>
  <c r="J28" i="40"/>
  <c r="J29" i="40"/>
  <c r="J30" i="40"/>
  <c r="J31" i="40"/>
  <c r="J32" i="40"/>
  <c r="J33" i="40"/>
  <c r="J34" i="40"/>
  <c r="J35" i="40"/>
  <c r="J36" i="40"/>
  <c r="J37" i="40"/>
  <c r="J38" i="40"/>
  <c r="J39" i="40"/>
  <c r="J40" i="40"/>
  <c r="J41" i="40"/>
  <c r="J42" i="40"/>
  <c r="J43" i="40"/>
  <c r="J44" i="40"/>
  <c r="J45" i="40"/>
  <c r="J46" i="40"/>
  <c r="J47" i="40"/>
  <c r="J48" i="40"/>
  <c r="J49" i="40"/>
  <c r="J50" i="40"/>
  <c r="J51" i="40"/>
  <c r="J52" i="40"/>
  <c r="J53" i="40"/>
  <c r="J54" i="40"/>
  <c r="J55" i="40"/>
  <c r="J56" i="40"/>
  <c r="J57" i="40"/>
  <c r="J58" i="40"/>
  <c r="J59" i="40"/>
  <c r="J3" i="40"/>
  <c r="I50" i="42"/>
  <c r="I49" i="42"/>
  <c r="L49" i="42"/>
  <c r="M49" i="42"/>
  <c r="I48" i="42"/>
  <c r="L48" i="42"/>
  <c r="M48" i="42"/>
  <c r="I47" i="42"/>
  <c r="L47" i="42"/>
  <c r="M47" i="42"/>
  <c r="I46" i="42"/>
  <c r="L46" i="42"/>
  <c r="M46" i="42"/>
  <c r="L45" i="42"/>
  <c r="M45" i="42"/>
  <c r="I45" i="42"/>
  <c r="I44" i="42"/>
  <c r="L44" i="42"/>
  <c r="M44" i="42"/>
  <c r="I43" i="42"/>
  <c r="L43" i="42"/>
  <c r="M43" i="42"/>
  <c r="I42" i="42"/>
  <c r="L42" i="42"/>
  <c r="M42" i="42"/>
  <c r="L41" i="42"/>
  <c r="M41" i="42"/>
  <c r="I41" i="42"/>
  <c r="I40" i="42"/>
  <c r="L40" i="42"/>
  <c r="M40" i="42"/>
  <c r="I39" i="42"/>
  <c r="I38" i="42"/>
  <c r="L38" i="42"/>
  <c r="M38" i="42"/>
  <c r="I37" i="42"/>
  <c r="M36" i="42"/>
  <c r="L36" i="42"/>
  <c r="I36" i="42"/>
  <c r="I35" i="42"/>
  <c r="M34" i="42"/>
  <c r="L34" i="42"/>
  <c r="I34" i="42"/>
  <c r="L33" i="42"/>
  <c r="M33" i="42"/>
  <c r="I33" i="42"/>
  <c r="I32" i="42"/>
  <c r="L32" i="42"/>
  <c r="M32" i="42"/>
  <c r="I31" i="42"/>
  <c r="I30" i="42"/>
  <c r="L30" i="42"/>
  <c r="M30" i="42"/>
  <c r="I29" i="42"/>
  <c r="M28" i="42"/>
  <c r="L28" i="42"/>
  <c r="I28" i="42"/>
  <c r="I27" i="42"/>
  <c r="M26" i="42"/>
  <c r="L26" i="42"/>
  <c r="I26" i="42"/>
  <c r="L25" i="42"/>
  <c r="M25" i="42"/>
  <c r="I25" i="42"/>
  <c r="I24" i="42"/>
  <c r="L24" i="42"/>
  <c r="M24" i="42"/>
  <c r="I23" i="42"/>
  <c r="L23" i="42"/>
  <c r="M23" i="42"/>
  <c r="M22" i="42"/>
  <c r="L22" i="42"/>
  <c r="I22" i="42"/>
  <c r="L21" i="42"/>
  <c r="M21" i="42"/>
  <c r="I21" i="42"/>
  <c r="I20" i="42"/>
  <c r="L20" i="42"/>
  <c r="M20" i="42"/>
  <c r="I19" i="42"/>
  <c r="I18" i="42"/>
  <c r="L18" i="42"/>
  <c r="M18" i="42"/>
  <c r="I17" i="42"/>
  <c r="M16" i="42"/>
  <c r="L16" i="42"/>
  <c r="I16" i="42"/>
  <c r="L15" i="42"/>
  <c r="M15" i="42"/>
  <c r="I15" i="42"/>
  <c r="I14" i="42"/>
  <c r="L14" i="42"/>
  <c r="M14" i="42"/>
  <c r="I13" i="42"/>
  <c r="I12" i="42"/>
  <c r="L12" i="42"/>
  <c r="M12" i="42"/>
  <c r="I11" i="42"/>
  <c r="I10" i="42"/>
  <c r="I9" i="42"/>
  <c r="L9" i="42"/>
  <c r="M9" i="42"/>
  <c r="M8" i="42"/>
  <c r="L8" i="42"/>
  <c r="I8" i="42"/>
  <c r="L7" i="42"/>
  <c r="M7" i="42"/>
  <c r="I7" i="42"/>
  <c r="I6" i="42"/>
  <c r="L6" i="42"/>
  <c r="M6" i="42"/>
  <c r="I5" i="42"/>
  <c r="M5" i="42"/>
  <c r="G59" i="40"/>
  <c r="E59" i="40"/>
  <c r="F59" i="40"/>
  <c r="H59" i="40"/>
  <c r="G58" i="40"/>
  <c r="F58" i="40"/>
  <c r="H58" i="40"/>
  <c r="E58" i="40"/>
  <c r="G57" i="40"/>
  <c r="E57" i="40"/>
  <c r="F57" i="40"/>
  <c r="H57" i="40"/>
  <c r="I57" i="40"/>
  <c r="G56" i="40"/>
  <c r="E56" i="40"/>
  <c r="F56" i="40"/>
  <c r="H56" i="40"/>
  <c r="G55" i="40"/>
  <c r="I55" i="40"/>
  <c r="E55" i="40"/>
  <c r="F55" i="40"/>
  <c r="H55" i="40"/>
  <c r="G54" i="40"/>
  <c r="F54" i="40"/>
  <c r="H54" i="40"/>
  <c r="E54" i="40"/>
  <c r="G53" i="40"/>
  <c r="E53" i="40"/>
  <c r="F53" i="40"/>
  <c r="H53" i="40"/>
  <c r="I53" i="40"/>
  <c r="G52" i="40"/>
  <c r="E52" i="40"/>
  <c r="F52" i="40"/>
  <c r="H52" i="40"/>
  <c r="G51" i="40"/>
  <c r="E51" i="40"/>
  <c r="F51" i="40"/>
  <c r="H51" i="40"/>
  <c r="G50" i="40"/>
  <c r="I50" i="40"/>
  <c r="F50" i="40"/>
  <c r="H50" i="40"/>
  <c r="E50" i="40"/>
  <c r="G49" i="40"/>
  <c r="E49" i="40"/>
  <c r="F49" i="40"/>
  <c r="H49" i="40"/>
  <c r="I49" i="40"/>
  <c r="G48" i="40"/>
  <c r="E48" i="40"/>
  <c r="F48" i="40"/>
  <c r="H48" i="40"/>
  <c r="G47" i="40"/>
  <c r="E47" i="40"/>
  <c r="F47" i="40"/>
  <c r="H47" i="40"/>
  <c r="G46" i="40"/>
  <c r="I46" i="40"/>
  <c r="F46" i="40"/>
  <c r="H46" i="40"/>
  <c r="E46" i="40"/>
  <c r="G45" i="40"/>
  <c r="E45" i="40"/>
  <c r="F45" i="40"/>
  <c r="H45" i="40"/>
  <c r="I45" i="40"/>
  <c r="G44" i="40"/>
  <c r="E44" i="40"/>
  <c r="F44" i="40"/>
  <c r="H44" i="40"/>
  <c r="G43" i="40"/>
  <c r="E43" i="40"/>
  <c r="F43" i="40"/>
  <c r="H43" i="40"/>
  <c r="G42" i="40"/>
  <c r="F42" i="40"/>
  <c r="H42" i="40"/>
  <c r="E42" i="40"/>
  <c r="G41" i="40"/>
  <c r="E41" i="40"/>
  <c r="F41" i="40"/>
  <c r="H41" i="40"/>
  <c r="I41" i="40"/>
  <c r="K41" i="40"/>
  <c r="H40" i="40"/>
  <c r="G40" i="40"/>
  <c r="I40" i="40"/>
  <c r="E40" i="40"/>
  <c r="F40" i="40"/>
  <c r="G39" i="40"/>
  <c r="E39" i="40"/>
  <c r="F39" i="40"/>
  <c r="H39" i="40"/>
  <c r="G38" i="40"/>
  <c r="F38" i="40"/>
  <c r="H38" i="40"/>
  <c r="E38" i="40"/>
  <c r="G37" i="40"/>
  <c r="E37" i="40"/>
  <c r="F37" i="40"/>
  <c r="H37" i="40"/>
  <c r="I37" i="40"/>
  <c r="G36" i="40"/>
  <c r="E36" i="40"/>
  <c r="F36" i="40"/>
  <c r="H36" i="40"/>
  <c r="G35" i="40"/>
  <c r="I35" i="40"/>
  <c r="E35" i="40"/>
  <c r="F35" i="40"/>
  <c r="H35" i="40"/>
  <c r="G34" i="40"/>
  <c r="F34" i="40"/>
  <c r="H34" i="40"/>
  <c r="E34" i="40"/>
  <c r="G33" i="40"/>
  <c r="E33" i="40"/>
  <c r="F33" i="40"/>
  <c r="H33" i="40"/>
  <c r="I33" i="40"/>
  <c r="G32" i="40"/>
  <c r="E32" i="40"/>
  <c r="F32" i="40"/>
  <c r="H32" i="40"/>
  <c r="G31" i="40"/>
  <c r="E31" i="40"/>
  <c r="F31" i="40"/>
  <c r="H31" i="40"/>
  <c r="G30" i="40"/>
  <c r="I30" i="40"/>
  <c r="F30" i="40"/>
  <c r="H30" i="40"/>
  <c r="E30" i="40"/>
  <c r="G29" i="40"/>
  <c r="E29" i="40"/>
  <c r="F29" i="40"/>
  <c r="H29" i="40"/>
  <c r="I29" i="40"/>
  <c r="G28" i="40"/>
  <c r="E28" i="40"/>
  <c r="F28" i="40"/>
  <c r="H28" i="40"/>
  <c r="G27" i="40"/>
  <c r="E27" i="40"/>
  <c r="F27" i="40"/>
  <c r="H27" i="40"/>
  <c r="G26" i="40"/>
  <c r="F26" i="40"/>
  <c r="H26" i="40"/>
  <c r="E26" i="40"/>
  <c r="G25" i="40"/>
  <c r="E25" i="40"/>
  <c r="F25" i="40"/>
  <c r="H25" i="40"/>
  <c r="I25" i="40"/>
  <c r="G24" i="40"/>
  <c r="E24" i="40"/>
  <c r="F24" i="40"/>
  <c r="H24" i="40"/>
  <c r="G23" i="40"/>
  <c r="E23" i="40"/>
  <c r="F23" i="40"/>
  <c r="H23" i="40"/>
  <c r="G22" i="40"/>
  <c r="I22" i="40"/>
  <c r="F22" i="40"/>
  <c r="H22" i="40"/>
  <c r="E22" i="40"/>
  <c r="G21" i="40"/>
  <c r="E21" i="40"/>
  <c r="F21" i="40"/>
  <c r="H21" i="40"/>
  <c r="I21" i="40"/>
  <c r="K21" i="40"/>
  <c r="G20" i="40"/>
  <c r="E20" i="40"/>
  <c r="F20" i="40"/>
  <c r="H20" i="40"/>
  <c r="I20" i="40"/>
  <c r="K20" i="40"/>
  <c r="G19" i="40"/>
  <c r="I19" i="40"/>
  <c r="E19" i="40"/>
  <c r="F19" i="40"/>
  <c r="H19" i="40"/>
  <c r="G18" i="40"/>
  <c r="F18" i="40"/>
  <c r="H18" i="40"/>
  <c r="E18" i="40"/>
  <c r="G17" i="40"/>
  <c r="I17" i="40"/>
  <c r="E17" i="40"/>
  <c r="F17" i="40"/>
  <c r="H17" i="40"/>
  <c r="G16" i="40"/>
  <c r="F16" i="40"/>
  <c r="H16" i="40"/>
  <c r="E16" i="40"/>
  <c r="G15" i="40"/>
  <c r="I15" i="40"/>
  <c r="E15" i="40"/>
  <c r="F15" i="40"/>
  <c r="H15" i="40"/>
  <c r="G14" i="40"/>
  <c r="F14" i="40"/>
  <c r="H14" i="40"/>
  <c r="E14" i="40"/>
  <c r="G13" i="40"/>
  <c r="I13" i="40"/>
  <c r="E13" i="40"/>
  <c r="F13" i="40"/>
  <c r="H13" i="40"/>
  <c r="G12" i="40"/>
  <c r="F12" i="40"/>
  <c r="H12" i="40"/>
  <c r="E12" i="40"/>
  <c r="G11" i="40"/>
  <c r="E11" i="40"/>
  <c r="F11" i="40"/>
  <c r="H11" i="40"/>
  <c r="G10" i="40"/>
  <c r="E10" i="40"/>
  <c r="F10" i="40"/>
  <c r="H10" i="40"/>
  <c r="I10" i="40"/>
  <c r="G9" i="40"/>
  <c r="E9" i="40"/>
  <c r="H9" i="40"/>
  <c r="G8" i="40"/>
  <c r="E8" i="40"/>
  <c r="F8" i="40"/>
  <c r="H8" i="40"/>
  <c r="I8" i="40"/>
  <c r="R7" i="40"/>
  <c r="P7" i="40"/>
  <c r="Q7" i="40"/>
  <c r="S7" i="40"/>
  <c r="T7" i="40"/>
  <c r="G7" i="40"/>
  <c r="F7" i="40"/>
  <c r="H7" i="40"/>
  <c r="E7" i="40"/>
  <c r="R6" i="40"/>
  <c r="T6" i="40"/>
  <c r="P6" i="40"/>
  <c r="Q6" i="40"/>
  <c r="S6" i="40"/>
  <c r="G6" i="40"/>
  <c r="I6" i="40"/>
  <c r="F6" i="40"/>
  <c r="H6" i="40"/>
  <c r="E6" i="40"/>
  <c r="R5" i="40"/>
  <c r="P5" i="40"/>
  <c r="Q5" i="40"/>
  <c r="S5" i="40"/>
  <c r="G5" i="40"/>
  <c r="F5" i="40"/>
  <c r="H5" i="40"/>
  <c r="E5" i="40"/>
  <c r="AB4" i="40"/>
  <c r="AA4" i="40"/>
  <c r="AC4" i="40"/>
  <c r="R4" i="40"/>
  <c r="Q4" i="40"/>
  <c r="S4" i="40"/>
  <c r="T4" i="40"/>
  <c r="P4" i="40"/>
  <c r="G4" i="40"/>
  <c r="E4" i="40"/>
  <c r="F4" i="40"/>
  <c r="H4" i="40"/>
  <c r="AA3" i="40"/>
  <c r="Z3" i="40"/>
  <c r="AB3" i="40"/>
  <c r="AC3" i="40"/>
  <c r="Y3" i="40"/>
  <c r="R3" i="40"/>
  <c r="T3" i="40"/>
  <c r="P3" i="40"/>
  <c r="Q3" i="40"/>
  <c r="S3" i="40"/>
  <c r="H3" i="40"/>
  <c r="I3" i="40"/>
  <c r="G3" i="40"/>
  <c r="E3" i="40"/>
  <c r="AA2" i="40"/>
  <c r="Y2" i="40"/>
  <c r="Z2" i="40"/>
  <c r="AB2" i="40"/>
  <c r="AC2" i="40"/>
  <c r="R2" i="40"/>
  <c r="T2" i="40"/>
  <c r="Q2" i="40"/>
  <c r="S2" i="40"/>
  <c r="P2" i="40"/>
  <c r="G2" i="40"/>
  <c r="F2" i="40"/>
  <c r="H2" i="40"/>
  <c r="Q85" i="38"/>
  <c r="N85" i="38"/>
  <c r="M85" i="38"/>
  <c r="L85" i="38"/>
  <c r="H85" i="38"/>
  <c r="G85" i="38"/>
  <c r="F85" i="38"/>
  <c r="J83" i="38"/>
  <c r="K83" i="38"/>
  <c r="J82" i="38"/>
  <c r="K82" i="38"/>
  <c r="J81" i="38"/>
  <c r="K81" i="38"/>
  <c r="J80" i="38"/>
  <c r="K80" i="38"/>
  <c r="J79" i="38"/>
  <c r="K79" i="38"/>
  <c r="J78" i="38"/>
  <c r="K78" i="38"/>
  <c r="J77" i="38"/>
  <c r="K77" i="38"/>
  <c r="J76" i="38"/>
  <c r="K76" i="38"/>
  <c r="J75" i="38"/>
  <c r="J72" i="38"/>
  <c r="K72" i="38"/>
  <c r="J71" i="38"/>
  <c r="K71" i="38"/>
  <c r="J70" i="38"/>
  <c r="K70" i="38"/>
  <c r="J69" i="38"/>
  <c r="K69" i="38"/>
  <c r="J68" i="38"/>
  <c r="K68" i="38"/>
  <c r="J67" i="38"/>
  <c r="K67" i="38"/>
  <c r="J66" i="38"/>
  <c r="K66" i="38"/>
  <c r="J65" i="38"/>
  <c r="K65" i="38"/>
  <c r="J64" i="38"/>
  <c r="K64" i="38"/>
  <c r="U64" i="38" s="1"/>
  <c r="U53" i="38"/>
  <c r="U50" i="38"/>
  <c r="U47" i="38"/>
  <c r="U45" i="38"/>
  <c r="V37" i="38"/>
  <c r="S37" i="38"/>
  <c r="R37" i="38"/>
  <c r="Q37" i="38"/>
  <c r="O37" i="38"/>
  <c r="M37" i="38"/>
  <c r="H37" i="38"/>
  <c r="G37" i="38"/>
  <c r="F37" i="38"/>
  <c r="J35" i="38"/>
  <c r="K35" i="38"/>
  <c r="J34" i="38"/>
  <c r="K34" i="38"/>
  <c r="J33" i="38"/>
  <c r="K33" i="38"/>
  <c r="J32" i="38"/>
  <c r="K32" i="38"/>
  <c r="J31" i="38"/>
  <c r="K31" i="38"/>
  <c r="J28" i="38"/>
  <c r="K28" i="38"/>
  <c r="J27" i="38"/>
  <c r="K27" i="38"/>
  <c r="J26" i="38"/>
  <c r="K26" i="38"/>
  <c r="J25" i="38"/>
  <c r="K25" i="38"/>
  <c r="J24" i="38"/>
  <c r="K24" i="38"/>
  <c r="J21" i="38"/>
  <c r="K21" i="38"/>
  <c r="J20" i="38"/>
  <c r="K20" i="38"/>
  <c r="J19" i="38"/>
  <c r="K19" i="38"/>
  <c r="J18" i="38"/>
  <c r="K18" i="38"/>
  <c r="J17" i="38"/>
  <c r="K17" i="38"/>
  <c r="J16" i="38"/>
  <c r="K16" i="38"/>
  <c r="J15" i="38"/>
  <c r="K15" i="38"/>
  <c r="J14" i="38"/>
  <c r="K14" i="38"/>
  <c r="J13" i="38"/>
  <c r="K13" i="38"/>
  <c r="J12" i="38"/>
  <c r="K12" i="38"/>
  <c r="J8" i="38"/>
  <c r="K8" i="38"/>
  <c r="J6" i="38"/>
  <c r="K6" i="38"/>
  <c r="J4" i="38"/>
  <c r="K4" i="38" s="1"/>
  <c r="Z6" i="38"/>
  <c r="AA6" i="38"/>
  <c r="Z13" i="38"/>
  <c r="AA13" i="38"/>
  <c r="Z17" i="38"/>
  <c r="AA17" i="38"/>
  <c r="Z19" i="38"/>
  <c r="AA19" i="38"/>
  <c r="Z25" i="38"/>
  <c r="AA25" i="38"/>
  <c r="Z27" i="38"/>
  <c r="AA27" i="38"/>
  <c r="Z31" i="38"/>
  <c r="AA31" i="38"/>
  <c r="Z33" i="38"/>
  <c r="AA33" i="38"/>
  <c r="Z35" i="38"/>
  <c r="AA35" i="38"/>
  <c r="Z8" i="38"/>
  <c r="AA8" i="38"/>
  <c r="AB8" i="38" s="1"/>
  <c r="Z15" i="38"/>
  <c r="AA15" i="38"/>
  <c r="Z21" i="38"/>
  <c r="AA21" i="38"/>
  <c r="AA12" i="38"/>
  <c r="Z12" i="38"/>
  <c r="AA14" i="38"/>
  <c r="Z14" i="38"/>
  <c r="AA16" i="38"/>
  <c r="Z16" i="38"/>
  <c r="AA18" i="38"/>
  <c r="Z18" i="38"/>
  <c r="AA20" i="38"/>
  <c r="Z20" i="38"/>
  <c r="AA24" i="38"/>
  <c r="Z24" i="38"/>
  <c r="AA26" i="38"/>
  <c r="Z26" i="38"/>
  <c r="AA28" i="38"/>
  <c r="Z28" i="38"/>
  <c r="AA32" i="38"/>
  <c r="Z32" i="38"/>
  <c r="AA34" i="38"/>
  <c r="Z34" i="38"/>
  <c r="U46" i="38"/>
  <c r="W46" i="38"/>
  <c r="U55" i="38"/>
  <c r="W55" i="38"/>
  <c r="U57" i="38"/>
  <c r="W57" i="38"/>
  <c r="U59" i="38"/>
  <c r="W59" i="38"/>
  <c r="U61" i="38"/>
  <c r="W61" i="38"/>
  <c r="K22" i="40"/>
  <c r="K50" i="40"/>
  <c r="W45" i="38"/>
  <c r="U49" i="38"/>
  <c r="W49" i="38"/>
  <c r="W50" i="38"/>
  <c r="V66" i="38"/>
  <c r="U66" i="38"/>
  <c r="W66" i="38"/>
  <c r="V68" i="38"/>
  <c r="U68" i="38"/>
  <c r="V70" i="38"/>
  <c r="U70" i="38"/>
  <c r="W70" i="38"/>
  <c r="V72" i="38"/>
  <c r="U72" i="38"/>
  <c r="W72" i="38"/>
  <c r="V76" i="38"/>
  <c r="U76" i="38"/>
  <c r="W76" i="38"/>
  <c r="V78" i="38"/>
  <c r="U78" i="38"/>
  <c r="W78" i="38"/>
  <c r="V80" i="38"/>
  <c r="U80" i="38"/>
  <c r="W80" i="38"/>
  <c r="V82" i="38"/>
  <c r="U82" i="38"/>
  <c r="W82" i="38"/>
  <c r="I2" i="40"/>
  <c r="I4" i="40"/>
  <c r="K4" i="40"/>
  <c r="I5" i="40"/>
  <c r="K5" i="40"/>
  <c r="I9" i="40"/>
  <c r="K9" i="40"/>
  <c r="I11" i="40"/>
  <c r="K11" i="40"/>
  <c r="W47" i="38"/>
  <c r="U48" i="38"/>
  <c r="U52" i="38"/>
  <c r="W52" i="38"/>
  <c r="U56" i="38"/>
  <c r="W56" i="38"/>
  <c r="U58" i="38"/>
  <c r="W58" i="38"/>
  <c r="U60" i="38"/>
  <c r="W60" i="38"/>
  <c r="K3" i="40"/>
  <c r="K6" i="40"/>
  <c r="K10" i="40"/>
  <c r="K30" i="40"/>
  <c r="W48" i="38"/>
  <c r="U51" i="38"/>
  <c r="W51" i="38"/>
  <c r="U65" i="38"/>
  <c r="V65" i="38"/>
  <c r="U67" i="38"/>
  <c r="V67" i="38"/>
  <c r="U69" i="38"/>
  <c r="V69" i="38"/>
  <c r="W69" i="38"/>
  <c r="U71" i="38"/>
  <c r="V71" i="38"/>
  <c r="U77" i="38"/>
  <c r="V77" i="38"/>
  <c r="W77" i="38"/>
  <c r="U79" i="38"/>
  <c r="V79" i="38"/>
  <c r="U81" i="38"/>
  <c r="V81" i="38"/>
  <c r="U83" i="38"/>
  <c r="V83" i="38"/>
  <c r="W83" i="38"/>
  <c r="T5" i="40"/>
  <c r="I7" i="40"/>
  <c r="K7" i="40"/>
  <c r="K15" i="40"/>
  <c r="K45" i="40"/>
  <c r="K46" i="40"/>
  <c r="W53" i="38"/>
  <c r="U54" i="38"/>
  <c r="W54" i="38"/>
  <c r="I18" i="40"/>
  <c r="K18" i="40"/>
  <c r="I23" i="40"/>
  <c r="K23" i="40"/>
  <c r="I28" i="40"/>
  <c r="I34" i="40"/>
  <c r="K34" i="40"/>
  <c r="I39" i="40"/>
  <c r="I44" i="40"/>
  <c r="K55" i="40"/>
  <c r="L11" i="42"/>
  <c r="M11" i="42"/>
  <c r="I12" i="40"/>
  <c r="K12" i="40"/>
  <c r="I27" i="40"/>
  <c r="K27" i="40"/>
  <c r="I32" i="40"/>
  <c r="I38" i="40"/>
  <c r="I43" i="40"/>
  <c r="I48" i="40"/>
  <c r="K48" i="40"/>
  <c r="I54" i="40"/>
  <c r="K54" i="40"/>
  <c r="I59" i="40"/>
  <c r="L17" i="42"/>
  <c r="M17" i="42"/>
  <c r="L29" i="42"/>
  <c r="M29" i="42"/>
  <c r="I14" i="40"/>
  <c r="I16" i="40"/>
  <c r="K16" i="40"/>
  <c r="I26" i="40"/>
  <c r="K26" i="40"/>
  <c r="I31" i="40"/>
  <c r="K31" i="40"/>
  <c r="I36" i="40"/>
  <c r="K36" i="40"/>
  <c r="I42" i="40"/>
  <c r="K42" i="40"/>
  <c r="I47" i="40"/>
  <c r="K47" i="40"/>
  <c r="I52" i="40"/>
  <c r="K52" i="40"/>
  <c r="I58" i="40"/>
  <c r="K58" i="40"/>
  <c r="L37" i="42"/>
  <c r="M37" i="42"/>
  <c r="K19" i="40"/>
  <c r="I24" i="40"/>
  <c r="K24" i="40"/>
  <c r="K35" i="40"/>
  <c r="K40" i="40"/>
  <c r="I51" i="40"/>
  <c r="K51" i="40"/>
  <c r="I56" i="40"/>
  <c r="K56" i="40"/>
  <c r="W79" i="38"/>
  <c r="W81" i="38"/>
  <c r="W65" i="38"/>
  <c r="W71" i="38"/>
  <c r="W67" i="38"/>
  <c r="W68" i="38"/>
  <c r="AB35" i="38"/>
  <c r="V44" i="38"/>
  <c r="AB15" i="38"/>
  <c r="AB6" i="38"/>
  <c r="AB33" i="38"/>
  <c r="AB24" i="38"/>
  <c r="AB32" i="38"/>
  <c r="AB20" i="38"/>
  <c r="Y37" i="38"/>
  <c r="Z4" i="38"/>
  <c r="AB14" i="38"/>
  <c r="AB12" i="38"/>
  <c r="AB21" i="38"/>
  <c r="AB34" i="38"/>
  <c r="AB28" i="38"/>
  <c r="AB19" i="38"/>
  <c r="AB16" i="38"/>
  <c r="AB27" i="38"/>
  <c r="AB13" i="38"/>
  <c r="AB18" i="38"/>
  <c r="AB31" i="38"/>
  <c r="AB17" i="38"/>
  <c r="AB25" i="38"/>
  <c r="AB26" i="38"/>
  <c r="K32" i="40"/>
  <c r="K33" i="40"/>
  <c r="K57" i="40"/>
  <c r="K37" i="40"/>
  <c r="K28" i="40"/>
  <c r="K43" i="40"/>
  <c r="K44" i="40"/>
  <c r="U44" i="38"/>
  <c r="K29" i="40"/>
  <c r="K53" i="40"/>
  <c r="K59" i="40"/>
  <c r="K38" i="40"/>
  <c r="J5" i="38"/>
  <c r="K39" i="40"/>
  <c r="K13" i="40"/>
  <c r="K25" i="40"/>
  <c r="K49" i="40"/>
  <c r="K5" i="38"/>
  <c r="J37" i="38"/>
  <c r="AA5" i="38"/>
  <c r="Z5" i="38"/>
  <c r="AB5" i="38"/>
  <c r="D68" i="23"/>
  <c r="D67" i="23"/>
  <c r="R62" i="23"/>
  <c r="R61" i="23"/>
  <c r="R60" i="23"/>
  <c r="D68" i="22"/>
  <c r="D67" i="22"/>
  <c r="R62" i="22"/>
  <c r="R61" i="22"/>
  <c r="R60" i="22"/>
  <c r="X11" i="21" s="1"/>
  <c r="I55" i="36"/>
  <c r="I56" i="36"/>
  <c r="I47" i="36"/>
  <c r="I46" i="36"/>
  <c r="I45" i="36"/>
  <c r="I10" i="36"/>
  <c r="I9" i="36"/>
  <c r="I8" i="36"/>
  <c r="I11" i="36"/>
  <c r="I12" i="36"/>
  <c r="I13" i="36"/>
  <c r="I14" i="36"/>
  <c r="I15" i="36"/>
  <c r="I16" i="36"/>
  <c r="I17" i="36"/>
  <c r="I18" i="36"/>
  <c r="I19" i="36"/>
  <c r="I20" i="36"/>
  <c r="I21" i="36"/>
  <c r="I22" i="36"/>
  <c r="I23" i="36"/>
  <c r="I24" i="36"/>
  <c r="I25" i="36"/>
  <c r="I26" i="36"/>
  <c r="I27" i="36"/>
  <c r="I28" i="36"/>
  <c r="I29" i="36"/>
  <c r="I30" i="36"/>
  <c r="I31" i="36"/>
  <c r="I32" i="36"/>
  <c r="I33" i="36"/>
  <c r="I34" i="36"/>
  <c r="I35" i="36"/>
  <c r="I36" i="36"/>
  <c r="I37" i="36"/>
  <c r="I38" i="36"/>
  <c r="I39" i="36"/>
  <c r="I40" i="36"/>
  <c r="I41" i="36"/>
  <c r="I42" i="36"/>
  <c r="I43" i="36"/>
  <c r="I44" i="36"/>
  <c r="I48" i="36"/>
  <c r="I49" i="36"/>
  <c r="I50" i="36"/>
  <c r="I51" i="36"/>
  <c r="I52" i="36"/>
  <c r="I53" i="36"/>
  <c r="I54" i="36"/>
  <c r="I7" i="36"/>
  <c r="L3" i="28"/>
  <c r="F1" i="15"/>
  <c r="L3" i="27"/>
  <c r="D3" i="27"/>
  <c r="U4" i="27" s="1"/>
  <c r="D3" i="21"/>
  <c r="U4" i="21" s="1"/>
  <c r="E99" i="28"/>
  <c r="R99" i="28" s="1"/>
  <c r="T99" i="28" s="1"/>
  <c r="E99" i="21"/>
  <c r="E94" i="28"/>
  <c r="R94" i="28" s="1"/>
  <c r="T94" i="28" s="1"/>
  <c r="E93" i="28"/>
  <c r="R93" i="28" s="1"/>
  <c r="T93" i="28" s="1"/>
  <c r="E62" i="11"/>
  <c r="I62" i="11"/>
  <c r="F62" i="11"/>
  <c r="H62" i="11"/>
  <c r="D109" i="15"/>
  <c r="E109" i="15"/>
  <c r="E50" i="15"/>
  <c r="E34" i="15"/>
  <c r="E29" i="15"/>
  <c r="E5" i="28"/>
  <c r="T5" i="28" s="1"/>
  <c r="D4" i="28"/>
  <c r="E87" i="15"/>
  <c r="E86" i="15"/>
  <c r="E85" i="15"/>
  <c r="E79" i="15"/>
  <c r="E78" i="15"/>
  <c r="E72" i="15"/>
  <c r="E71" i="15"/>
  <c r="E69" i="15"/>
  <c r="E68" i="15"/>
  <c r="E67" i="15"/>
  <c r="E66" i="15"/>
  <c r="E65" i="15"/>
  <c r="E64" i="15"/>
  <c r="E63" i="15"/>
  <c r="E62" i="15"/>
  <c r="E61" i="15"/>
  <c r="E60" i="15"/>
  <c r="E53" i="15"/>
  <c r="E52" i="15"/>
  <c r="E51" i="15"/>
  <c r="E49" i="15"/>
  <c r="E48" i="15"/>
  <c r="E47" i="15"/>
  <c r="E46" i="15"/>
  <c r="E45" i="15"/>
  <c r="E44" i="15"/>
  <c r="E43" i="15"/>
  <c r="E42" i="15"/>
  <c r="E41" i="15"/>
  <c r="E40" i="15"/>
  <c r="E39" i="15"/>
  <c r="E38" i="15"/>
  <c r="E37" i="15"/>
  <c r="E36" i="15"/>
  <c r="E35" i="15"/>
  <c r="E28" i="15"/>
  <c r="E26" i="15"/>
  <c r="E25" i="15"/>
  <c r="E24" i="15"/>
  <c r="E23" i="15"/>
  <c r="R23" i="27"/>
  <c r="R24" i="27"/>
  <c r="R25" i="27"/>
  <c r="E22" i="15"/>
  <c r="E21" i="15"/>
  <c r="E20" i="15"/>
  <c r="E19" i="15"/>
  <c r="E18" i="15"/>
  <c r="E17" i="15"/>
  <c r="E16" i="15"/>
  <c r="E15" i="15"/>
  <c r="E14" i="15"/>
  <c r="E13" i="15"/>
  <c r="E12" i="15"/>
  <c r="E11" i="15"/>
  <c r="E10" i="15"/>
  <c r="E9" i="15"/>
  <c r="Q94" i="27"/>
  <c r="P94" i="27"/>
  <c r="O94" i="27"/>
  <c r="N94" i="27"/>
  <c r="M94" i="27"/>
  <c r="L94" i="27"/>
  <c r="K94" i="27"/>
  <c r="J94" i="27"/>
  <c r="I94" i="27"/>
  <c r="H94" i="27"/>
  <c r="G94" i="27"/>
  <c r="F94" i="27"/>
  <c r="E94" i="27"/>
  <c r="R92" i="27"/>
  <c r="R87" i="27"/>
  <c r="R86" i="27"/>
  <c r="R85" i="27"/>
  <c r="Q82" i="27"/>
  <c r="P82" i="27"/>
  <c r="O82" i="27"/>
  <c r="N82" i="27"/>
  <c r="M82" i="27"/>
  <c r="L82" i="27"/>
  <c r="K82" i="27"/>
  <c r="J82" i="27"/>
  <c r="I82" i="27"/>
  <c r="H82" i="27"/>
  <c r="G82" i="27"/>
  <c r="F82" i="27"/>
  <c r="E80" i="27"/>
  <c r="E82" i="27" s="1"/>
  <c r="R79" i="27"/>
  <c r="R78" i="27"/>
  <c r="Q74" i="27"/>
  <c r="P74" i="27"/>
  <c r="O74" i="27"/>
  <c r="N74" i="27"/>
  <c r="M74" i="27"/>
  <c r="L74" i="27"/>
  <c r="K74" i="27"/>
  <c r="J74" i="27"/>
  <c r="I74" i="27"/>
  <c r="H74" i="27"/>
  <c r="G74" i="27"/>
  <c r="F74" i="27"/>
  <c r="E74" i="27"/>
  <c r="R72" i="27"/>
  <c r="R71" i="27"/>
  <c r="R69" i="27"/>
  <c r="R68" i="27"/>
  <c r="R67" i="27"/>
  <c r="R66" i="27"/>
  <c r="R65" i="27"/>
  <c r="R64" i="27"/>
  <c r="R63" i="27"/>
  <c r="R62" i="27"/>
  <c r="R61" i="27"/>
  <c r="R60" i="27"/>
  <c r="R53" i="27"/>
  <c r="R52" i="27"/>
  <c r="R51" i="27"/>
  <c r="R50" i="27"/>
  <c r="R49" i="27"/>
  <c r="R48" i="27"/>
  <c r="R47" i="27"/>
  <c r="R46" i="27"/>
  <c r="R45" i="27"/>
  <c r="R44" i="27"/>
  <c r="R43" i="27"/>
  <c r="R42" i="27"/>
  <c r="R41" i="27"/>
  <c r="R40" i="27"/>
  <c r="R39" i="27"/>
  <c r="R38" i="27"/>
  <c r="R37" i="27"/>
  <c r="R36" i="27"/>
  <c r="R35" i="27"/>
  <c r="R34" i="27"/>
  <c r="Q31" i="27"/>
  <c r="P31" i="27"/>
  <c r="O31" i="27"/>
  <c r="N31" i="27"/>
  <c r="M31" i="27"/>
  <c r="L31" i="27"/>
  <c r="K31" i="27"/>
  <c r="J31" i="27"/>
  <c r="I31" i="27"/>
  <c r="H31" i="27"/>
  <c r="G31" i="27"/>
  <c r="F31" i="27"/>
  <c r="E31" i="27"/>
  <c r="R29" i="27"/>
  <c r="R28" i="27"/>
  <c r="R26" i="27"/>
  <c r="R22" i="27"/>
  <c r="R21" i="27"/>
  <c r="R20" i="27"/>
  <c r="R19" i="27"/>
  <c r="R18" i="27"/>
  <c r="R17" i="27"/>
  <c r="R16" i="27"/>
  <c r="R15" i="27"/>
  <c r="R14" i="27"/>
  <c r="R13" i="27"/>
  <c r="R12" i="27"/>
  <c r="R11" i="27"/>
  <c r="R10" i="27"/>
  <c r="R9" i="27"/>
  <c r="R80" i="27"/>
  <c r="E80" i="15"/>
  <c r="L109" i="15"/>
  <c r="B1" i="11"/>
  <c r="C1" i="11" s="1"/>
  <c r="D1" i="11" s="1"/>
  <c r="E1" i="11" s="1"/>
  <c r="F1" i="11" s="1"/>
  <c r="G1" i="11" s="1"/>
  <c r="H1" i="11" s="1"/>
  <c r="I1" i="11" s="1"/>
  <c r="J1" i="11" s="1"/>
  <c r="B62" i="11"/>
  <c r="L101" i="15"/>
  <c r="L105" i="15"/>
  <c r="L112" i="15"/>
  <c r="U11" i="21" l="1"/>
  <c r="R31" i="27"/>
  <c r="B7" i="35"/>
  <c r="B3" i="45"/>
  <c r="F3" i="45" s="1"/>
  <c r="I66" i="36"/>
  <c r="I68" i="36" s="1"/>
  <c r="B7" i="30"/>
  <c r="F109" i="15"/>
  <c r="H57" i="28"/>
  <c r="O91" i="21"/>
  <c r="I89" i="21"/>
  <c r="P59" i="28"/>
  <c r="H59" i="28"/>
  <c r="M58" i="28"/>
  <c r="D58" i="15"/>
  <c r="J57" i="28"/>
  <c r="O56" i="28"/>
  <c r="G56" i="28"/>
  <c r="L55" i="28"/>
  <c r="Q54" i="28"/>
  <c r="J54" i="28"/>
  <c r="D54" i="15"/>
  <c r="N53" i="28"/>
  <c r="J53" i="28"/>
  <c r="F53" i="28"/>
  <c r="M56" i="28"/>
  <c r="D56" i="15"/>
  <c r="J55" i="28"/>
  <c r="O54" i="28"/>
  <c r="I54" i="28"/>
  <c r="Q53" i="28"/>
  <c r="M53" i="28"/>
  <c r="I53" i="28"/>
  <c r="D53" i="15"/>
  <c r="L90" i="21"/>
  <c r="J88" i="21"/>
  <c r="L59" i="28"/>
  <c r="Q58" i="28"/>
  <c r="I58" i="28"/>
  <c r="N57" i="28"/>
  <c r="F57" i="28"/>
  <c r="K56" i="28"/>
  <c r="P55" i="28"/>
  <c r="H55" i="28"/>
  <c r="M54" i="28"/>
  <c r="G54" i="28"/>
  <c r="P53" i="28"/>
  <c r="L53" i="28"/>
  <c r="Q89" i="21"/>
  <c r="J59" i="28"/>
  <c r="G58" i="28"/>
  <c r="L57" i="28"/>
  <c r="I56" i="28"/>
  <c r="K54" i="28"/>
  <c r="F54" i="28"/>
  <c r="K53" i="28"/>
  <c r="G91" i="21"/>
  <c r="N88" i="21"/>
  <c r="N59" i="28"/>
  <c r="F59" i="28"/>
  <c r="K58" i="28"/>
  <c r="P57" i="28"/>
  <c r="H53" i="28"/>
  <c r="O58" i="28"/>
  <c r="Q56" i="28"/>
  <c r="N55" i="28"/>
  <c r="F55" i="28"/>
  <c r="O53" i="28"/>
  <c r="G53" i="28"/>
  <c r="N92" i="21"/>
  <c r="N88" i="28" s="1"/>
  <c r="M91" i="21"/>
  <c r="D91" i="15"/>
  <c r="F91" i="15" s="1"/>
  <c r="J91" i="15" s="1"/>
  <c r="K91" i="15" s="1"/>
  <c r="L91" i="15" s="1"/>
  <c r="J90" i="21"/>
  <c r="O89" i="21"/>
  <c r="G89" i="21"/>
  <c r="L88" i="21"/>
  <c r="Q59" i="28"/>
  <c r="M59" i="28"/>
  <c r="I59" i="28"/>
  <c r="D59" i="15"/>
  <c r="N58" i="28"/>
  <c r="J58" i="28"/>
  <c r="F58" i="28"/>
  <c r="O57" i="28"/>
  <c r="K57" i="28"/>
  <c r="G57" i="28"/>
  <c r="P56" i="28"/>
  <c r="L56" i="28"/>
  <c r="H56" i="28"/>
  <c r="Q55" i="28"/>
  <c r="M55" i="28"/>
  <c r="I55" i="28"/>
  <c r="D55" i="15"/>
  <c r="N54" i="28"/>
  <c r="J92" i="21"/>
  <c r="J88" i="28" s="1"/>
  <c r="K91" i="21"/>
  <c r="P90" i="21"/>
  <c r="H90" i="21"/>
  <c r="M89" i="21"/>
  <c r="D89" i="15"/>
  <c r="F89" i="15" s="1"/>
  <c r="J89" i="15" s="1"/>
  <c r="K89" i="15" s="1"/>
  <c r="L89" i="15" s="1"/>
  <c r="F88" i="28"/>
  <c r="I91" i="21"/>
  <c r="N90" i="21"/>
  <c r="K89" i="21"/>
  <c r="P88" i="21"/>
  <c r="H88" i="21"/>
  <c r="O59" i="28"/>
  <c r="K59" i="28"/>
  <c r="G59" i="28"/>
  <c r="P58" i="28"/>
  <c r="L58" i="28"/>
  <c r="H58" i="28"/>
  <c r="Q57" i="28"/>
  <c r="M57" i="28"/>
  <c r="I57" i="28"/>
  <c r="D57" i="15"/>
  <c r="N56" i="28"/>
  <c r="J56" i="28"/>
  <c r="F56" i="28"/>
  <c r="O55" i="28"/>
  <c r="K55" i="28"/>
  <c r="G55" i="28"/>
  <c r="P54" i="28"/>
  <c r="L54" i="28"/>
  <c r="H54" i="28"/>
  <c r="E103" i="27"/>
  <c r="E103" i="15" s="1"/>
  <c r="P80" i="21"/>
  <c r="P80" i="28" s="1"/>
  <c r="L80" i="21"/>
  <c r="L80" i="28" s="1"/>
  <c r="H80" i="21"/>
  <c r="H80" i="28" s="1"/>
  <c r="F80" i="21"/>
  <c r="F80" i="28" s="1"/>
  <c r="N80" i="28"/>
  <c r="J80" i="21"/>
  <c r="J80" i="28" s="1"/>
  <c r="N71" i="21"/>
  <c r="N71" i="28" s="1"/>
  <c r="F71" i="21"/>
  <c r="F71" i="28" s="1"/>
  <c r="L71" i="21"/>
  <c r="L71" i="28" s="1"/>
  <c r="J71" i="21"/>
  <c r="J71" i="28" s="1"/>
  <c r="P71" i="21"/>
  <c r="P71" i="28" s="1"/>
  <c r="H71" i="21"/>
  <c r="H71" i="28" s="1"/>
  <c r="Q66" i="21"/>
  <c r="Q66" i="28" s="1"/>
  <c r="M66" i="21"/>
  <c r="M66" i="28" s="1"/>
  <c r="I66" i="21"/>
  <c r="I66" i="28" s="1"/>
  <c r="D66" i="15"/>
  <c r="E66" i="28" s="1"/>
  <c r="J66" i="21"/>
  <c r="J66" i="28" s="1"/>
  <c r="P66" i="21"/>
  <c r="P66" i="28" s="1"/>
  <c r="H66" i="28"/>
  <c r="N66" i="28"/>
  <c r="F66" i="21"/>
  <c r="F66" i="28" s="1"/>
  <c r="L66" i="21"/>
  <c r="L66" i="28" s="1"/>
  <c r="Q62" i="28"/>
  <c r="M62" i="28"/>
  <c r="I62" i="28"/>
  <c r="D62" i="15"/>
  <c r="E62" i="28" s="1"/>
  <c r="O62" i="28"/>
  <c r="K62" i="28"/>
  <c r="G62" i="28"/>
  <c r="N62" i="28"/>
  <c r="F62" i="28"/>
  <c r="L62" i="28"/>
  <c r="J62" i="28"/>
  <c r="P62" i="28"/>
  <c r="H62" i="28"/>
  <c r="Q52" i="28"/>
  <c r="M52" i="28"/>
  <c r="I52" i="28"/>
  <c r="D52" i="15"/>
  <c r="E52" i="28" s="1"/>
  <c r="L52" i="28"/>
  <c r="G52" i="28"/>
  <c r="P52" i="28"/>
  <c r="K52" i="28"/>
  <c r="F52" i="28"/>
  <c r="O52" i="28"/>
  <c r="J52" i="28"/>
  <c r="N52" i="28"/>
  <c r="H52" i="28"/>
  <c r="P48" i="28"/>
  <c r="L48" i="28"/>
  <c r="H48" i="28"/>
  <c r="O48" i="28"/>
  <c r="K48" i="28"/>
  <c r="G48" i="28"/>
  <c r="N48" i="28"/>
  <c r="J48" i="28"/>
  <c r="F48" i="28"/>
  <c r="Q48" i="28"/>
  <c r="M48" i="28"/>
  <c r="I48" i="28"/>
  <c r="D48" i="15"/>
  <c r="E48" i="28" s="1"/>
  <c r="P44" i="28"/>
  <c r="L44" i="28"/>
  <c r="H44" i="28"/>
  <c r="O44" i="28"/>
  <c r="K44" i="28"/>
  <c r="G44" i="28"/>
  <c r="N44" i="28"/>
  <c r="J44" i="28"/>
  <c r="F44" i="28"/>
  <c r="D44" i="15"/>
  <c r="E44" i="28" s="1"/>
  <c r="Q44" i="28"/>
  <c r="M44" i="28"/>
  <c r="I44" i="28"/>
  <c r="P40" i="28"/>
  <c r="L40" i="28"/>
  <c r="H40" i="28"/>
  <c r="O40" i="28"/>
  <c r="K40" i="28"/>
  <c r="G40" i="28"/>
  <c r="N40" i="28"/>
  <c r="J40" i="28"/>
  <c r="I40" i="28"/>
  <c r="Q40" i="28"/>
  <c r="F40" i="28"/>
  <c r="M40" i="28"/>
  <c r="D40" i="15"/>
  <c r="E40" i="28" s="1"/>
  <c r="P36" i="28"/>
  <c r="L36" i="28"/>
  <c r="H36" i="28"/>
  <c r="O36" i="28"/>
  <c r="K36" i="28"/>
  <c r="G36" i="28"/>
  <c r="N36" i="28"/>
  <c r="F36" i="28"/>
  <c r="M36" i="28"/>
  <c r="D36" i="15"/>
  <c r="E36" i="28" s="1"/>
  <c r="J36" i="28"/>
  <c r="I36" i="28"/>
  <c r="Q36" i="28"/>
  <c r="N28" i="28"/>
  <c r="J28" i="28"/>
  <c r="F28" i="28"/>
  <c r="Q28" i="28"/>
  <c r="M28" i="28"/>
  <c r="I28" i="28"/>
  <c r="D28" i="15"/>
  <c r="E28" i="28" s="1"/>
  <c r="P28" i="28"/>
  <c r="L28" i="28"/>
  <c r="H28" i="28"/>
  <c r="O28" i="28"/>
  <c r="K28" i="28"/>
  <c r="G28" i="28"/>
  <c r="G23" i="21"/>
  <c r="G23" i="28" s="1"/>
  <c r="K23" i="21"/>
  <c r="K23" i="28" s="1"/>
  <c r="O23" i="21"/>
  <c r="O23" i="28" s="1"/>
  <c r="F23" i="21"/>
  <c r="F23" i="28" s="1"/>
  <c r="L23" i="21"/>
  <c r="L23" i="28" s="1"/>
  <c r="Q23" i="21"/>
  <c r="Q23" i="28" s="1"/>
  <c r="H23" i="21"/>
  <c r="H23" i="28" s="1"/>
  <c r="M23" i="21"/>
  <c r="M23" i="28" s="1"/>
  <c r="E23" i="21"/>
  <c r="D23" i="15" s="1"/>
  <c r="E23" i="28" s="1"/>
  <c r="P23" i="21"/>
  <c r="P23" i="28" s="1"/>
  <c r="I23" i="21"/>
  <c r="I23" i="28" s="1"/>
  <c r="N23" i="21"/>
  <c r="N23" i="28" s="1"/>
  <c r="J23" i="21"/>
  <c r="J23" i="28" s="1"/>
  <c r="F19" i="28"/>
  <c r="J19" i="28"/>
  <c r="N19" i="28"/>
  <c r="G19" i="28"/>
  <c r="K19" i="28"/>
  <c r="O19" i="28"/>
  <c r="L19" i="28"/>
  <c r="D19" i="15"/>
  <c r="E19" i="28" s="1"/>
  <c r="M19" i="28"/>
  <c r="Q19" i="28"/>
  <c r="H19" i="28"/>
  <c r="P19" i="28"/>
  <c r="I19" i="28"/>
  <c r="F15" i="28"/>
  <c r="J15" i="28"/>
  <c r="N15" i="28"/>
  <c r="G15" i="28"/>
  <c r="K15" i="28"/>
  <c r="O15" i="28"/>
  <c r="H15" i="28"/>
  <c r="P15" i="28"/>
  <c r="I15" i="28"/>
  <c r="Q15" i="28"/>
  <c r="D15" i="15"/>
  <c r="E15" i="28" s="1"/>
  <c r="L15" i="28"/>
  <c r="M15" i="28"/>
  <c r="F11" i="28"/>
  <c r="J11" i="28"/>
  <c r="N11" i="28"/>
  <c r="G11" i="28"/>
  <c r="K11" i="28"/>
  <c r="O11" i="28"/>
  <c r="H11" i="28"/>
  <c r="L11" i="28"/>
  <c r="P11" i="28"/>
  <c r="M11" i="28"/>
  <c r="Q11" i="28"/>
  <c r="I11" i="28"/>
  <c r="D11" i="15"/>
  <c r="E11" i="28" s="1"/>
  <c r="Q87" i="21"/>
  <c r="Q87" i="28" s="1"/>
  <c r="M87" i="21"/>
  <c r="M87" i="28" s="1"/>
  <c r="I87" i="21"/>
  <c r="I87" i="28" s="1"/>
  <c r="D87" i="15"/>
  <c r="E87" i="28" s="1"/>
  <c r="O87" i="21"/>
  <c r="O87" i="28" s="1"/>
  <c r="K87" i="21"/>
  <c r="K87" i="28" s="1"/>
  <c r="G87" i="21"/>
  <c r="G87" i="28" s="1"/>
  <c r="Q79" i="21"/>
  <c r="Q79" i="28" s="1"/>
  <c r="M79" i="21"/>
  <c r="M79" i="28" s="1"/>
  <c r="I79" i="21"/>
  <c r="I79" i="28" s="1"/>
  <c r="E79" i="21"/>
  <c r="D79" i="15" s="1"/>
  <c r="E79" i="28" s="1"/>
  <c r="O79" i="21"/>
  <c r="O79" i="28" s="1"/>
  <c r="K79" i="21"/>
  <c r="K79" i="28" s="1"/>
  <c r="G79" i="21"/>
  <c r="G79" i="28" s="1"/>
  <c r="K69" i="21"/>
  <c r="K69" i="28" s="1"/>
  <c r="Q69" i="21"/>
  <c r="Q69" i="28" s="1"/>
  <c r="I69" i="21"/>
  <c r="I69" i="28" s="1"/>
  <c r="O69" i="28"/>
  <c r="G69" i="21"/>
  <c r="G69" i="28" s="1"/>
  <c r="D69" i="15"/>
  <c r="E69" i="28" s="1"/>
  <c r="M69" i="21"/>
  <c r="M69" i="28" s="1"/>
  <c r="N65" i="28"/>
  <c r="J65" i="21"/>
  <c r="J65" i="28" s="1"/>
  <c r="F65" i="28"/>
  <c r="H65" i="28"/>
  <c r="O65" i="28"/>
  <c r="G65" i="28"/>
  <c r="M65" i="28"/>
  <c r="D65" i="15"/>
  <c r="E65" i="28" s="1"/>
  <c r="K65" i="28"/>
  <c r="Q65" i="28"/>
  <c r="I65" i="28"/>
  <c r="N61" i="28"/>
  <c r="J61" i="28"/>
  <c r="F61" i="28"/>
  <c r="P61" i="28"/>
  <c r="L61" i="28"/>
  <c r="H61" i="28"/>
  <c r="K61" i="28"/>
  <c r="Q61" i="28"/>
  <c r="I61" i="28"/>
  <c r="O61" i="28"/>
  <c r="G61" i="28"/>
  <c r="M61" i="28"/>
  <c r="D61" i="15"/>
  <c r="N51" i="28"/>
  <c r="J51" i="28"/>
  <c r="F51" i="28"/>
  <c r="O51" i="28"/>
  <c r="I51" i="28"/>
  <c r="M51" i="28"/>
  <c r="H51" i="28"/>
  <c r="Q51" i="28"/>
  <c r="L51" i="28"/>
  <c r="G51" i="28"/>
  <c r="P51" i="28"/>
  <c r="K51" i="28"/>
  <c r="D51" i="15"/>
  <c r="E51" i="28" s="1"/>
  <c r="Q47" i="28"/>
  <c r="M47" i="28"/>
  <c r="I47" i="28"/>
  <c r="D47" i="15"/>
  <c r="E47" i="28" s="1"/>
  <c r="P47" i="28"/>
  <c r="L47" i="28"/>
  <c r="H47" i="28"/>
  <c r="O47" i="28"/>
  <c r="K47" i="28"/>
  <c r="G47" i="28"/>
  <c r="N47" i="28"/>
  <c r="J47" i="28"/>
  <c r="F47" i="28"/>
  <c r="Q43" i="28"/>
  <c r="M43" i="28"/>
  <c r="I43" i="28"/>
  <c r="D43" i="15"/>
  <c r="E43" i="28" s="1"/>
  <c r="P43" i="28"/>
  <c r="L43" i="28"/>
  <c r="H43" i="28"/>
  <c r="O43" i="28"/>
  <c r="K43" i="28"/>
  <c r="G43" i="28"/>
  <c r="N43" i="28"/>
  <c r="J43" i="28"/>
  <c r="F43" i="28"/>
  <c r="Q39" i="28"/>
  <c r="M39" i="28"/>
  <c r="I39" i="28"/>
  <c r="D39" i="15"/>
  <c r="E39" i="28" s="1"/>
  <c r="P39" i="28"/>
  <c r="L39" i="28"/>
  <c r="H39" i="28"/>
  <c r="O39" i="28"/>
  <c r="G39" i="28"/>
  <c r="N39" i="28"/>
  <c r="F39" i="28"/>
  <c r="K39" i="28"/>
  <c r="J39" i="28"/>
  <c r="Q35" i="28"/>
  <c r="M35" i="28"/>
  <c r="I35" i="28"/>
  <c r="D35" i="15"/>
  <c r="E35" i="28" s="1"/>
  <c r="P35" i="28"/>
  <c r="L35" i="28"/>
  <c r="H35" i="28"/>
  <c r="K35" i="28"/>
  <c r="J35" i="28"/>
  <c r="O35" i="28"/>
  <c r="G35" i="28"/>
  <c r="N35" i="28"/>
  <c r="F35" i="28"/>
  <c r="E26" i="21"/>
  <c r="D26" i="15" s="1"/>
  <c r="E26" i="28" s="1"/>
  <c r="I26" i="21"/>
  <c r="I26" i="28" s="1"/>
  <c r="M26" i="21"/>
  <c r="M26" i="28" s="1"/>
  <c r="Q26" i="21"/>
  <c r="Q26" i="28" s="1"/>
  <c r="L26" i="21"/>
  <c r="L26" i="28" s="1"/>
  <c r="P26" i="21"/>
  <c r="P26" i="28" s="1"/>
  <c r="F26" i="21"/>
  <c r="F26" i="28" s="1"/>
  <c r="J26" i="21"/>
  <c r="J26" i="28" s="1"/>
  <c r="N26" i="21"/>
  <c r="N26" i="28" s="1"/>
  <c r="H26" i="21"/>
  <c r="H26" i="28" s="1"/>
  <c r="G26" i="21"/>
  <c r="G26" i="28" s="1"/>
  <c r="K26" i="21"/>
  <c r="K26" i="28" s="1"/>
  <c r="O26" i="21"/>
  <c r="O26" i="28" s="1"/>
  <c r="H22" i="28"/>
  <c r="L22" i="28"/>
  <c r="P22" i="28"/>
  <c r="I22" i="28"/>
  <c r="N22" i="28"/>
  <c r="D22" i="15"/>
  <c r="E22" i="28" s="1"/>
  <c r="J22" i="28"/>
  <c r="O22" i="28"/>
  <c r="G22" i="28"/>
  <c r="F22" i="28"/>
  <c r="K22" i="28"/>
  <c r="Q22" i="28"/>
  <c r="M22" i="28"/>
  <c r="G18" i="28"/>
  <c r="K18" i="28"/>
  <c r="O18" i="28"/>
  <c r="H18" i="28"/>
  <c r="L18" i="28"/>
  <c r="P18" i="28"/>
  <c r="I18" i="28"/>
  <c r="Q18" i="28"/>
  <c r="J18" i="28"/>
  <c r="N18" i="28"/>
  <c r="D18" i="15"/>
  <c r="E18" i="28" s="1"/>
  <c r="M18" i="28"/>
  <c r="F18" i="28"/>
  <c r="G14" i="28"/>
  <c r="K14" i="28"/>
  <c r="O14" i="28"/>
  <c r="H14" i="28"/>
  <c r="L14" i="28"/>
  <c r="P14" i="28"/>
  <c r="D14" i="15"/>
  <c r="E14" i="28" s="1"/>
  <c r="M14" i="28"/>
  <c r="F14" i="28"/>
  <c r="N14" i="28"/>
  <c r="I14" i="28"/>
  <c r="Q14" i="28"/>
  <c r="J14" i="28"/>
  <c r="G10" i="28"/>
  <c r="K10" i="28"/>
  <c r="O10" i="28"/>
  <c r="H10" i="28"/>
  <c r="L10" i="28"/>
  <c r="P10" i="28"/>
  <c r="D10" i="15"/>
  <c r="I10" i="28"/>
  <c r="M10" i="28"/>
  <c r="Q10" i="28"/>
  <c r="J10" i="28"/>
  <c r="N10" i="28"/>
  <c r="F10" i="28"/>
  <c r="Q92" i="21"/>
  <c r="Q88" i="28" s="1"/>
  <c r="M92" i="21"/>
  <c r="M88" i="28" s="1"/>
  <c r="I92" i="21"/>
  <c r="I88" i="28" s="1"/>
  <c r="D92" i="15"/>
  <c r="N91" i="21"/>
  <c r="J91" i="21"/>
  <c r="O90" i="21"/>
  <c r="K90" i="21"/>
  <c r="G90" i="21"/>
  <c r="P89" i="21"/>
  <c r="L89" i="21"/>
  <c r="H89" i="21"/>
  <c r="Q88" i="21"/>
  <c r="M88" i="21"/>
  <c r="I88" i="21"/>
  <c r="D88" i="15"/>
  <c r="N87" i="21"/>
  <c r="N87" i="28" s="1"/>
  <c r="J87" i="21"/>
  <c r="J87" i="28" s="1"/>
  <c r="F87" i="28"/>
  <c r="O86" i="21"/>
  <c r="O86" i="28" s="1"/>
  <c r="K86" i="21"/>
  <c r="K86" i="28" s="1"/>
  <c r="G86" i="21"/>
  <c r="G86" i="28" s="1"/>
  <c r="P85" i="21"/>
  <c r="P85" i="28" s="1"/>
  <c r="L85" i="21"/>
  <c r="L85" i="28" s="1"/>
  <c r="H85" i="21"/>
  <c r="H85" i="28" s="1"/>
  <c r="Q80" i="21"/>
  <c r="Q80" i="28" s="1"/>
  <c r="M80" i="21"/>
  <c r="M80" i="28" s="1"/>
  <c r="I80" i="21"/>
  <c r="I80" i="28" s="1"/>
  <c r="D80" i="15"/>
  <c r="N79" i="21"/>
  <c r="N79" i="28" s="1"/>
  <c r="J79" i="21"/>
  <c r="J79" i="28" s="1"/>
  <c r="F79" i="21"/>
  <c r="F79" i="28" s="1"/>
  <c r="O78" i="21"/>
  <c r="O78" i="28" s="1"/>
  <c r="K78" i="21"/>
  <c r="K78" i="28" s="1"/>
  <c r="G78" i="21"/>
  <c r="G78" i="28" s="1"/>
  <c r="P72" i="21"/>
  <c r="P72" i="28" s="1"/>
  <c r="L72" i="21"/>
  <c r="L72" i="28" s="1"/>
  <c r="H72" i="21"/>
  <c r="H72" i="28" s="1"/>
  <c r="Q71" i="28"/>
  <c r="M71" i="21"/>
  <c r="M71" i="28" s="1"/>
  <c r="I71" i="21"/>
  <c r="I71" i="28" s="1"/>
  <c r="D71" i="15"/>
  <c r="E71" i="28" s="1"/>
  <c r="N69" i="21"/>
  <c r="N69" i="28" s="1"/>
  <c r="J69" i="21"/>
  <c r="J69" i="28" s="1"/>
  <c r="F69" i="21"/>
  <c r="F69" i="28" s="1"/>
  <c r="O68" i="21"/>
  <c r="O68" i="28" s="1"/>
  <c r="K68" i="21"/>
  <c r="K68" i="28" s="1"/>
  <c r="G68" i="21"/>
  <c r="G68" i="28" s="1"/>
  <c r="P67" i="21"/>
  <c r="P67" i="28" s="1"/>
  <c r="L67" i="28"/>
  <c r="P92" i="21"/>
  <c r="P88" i="28" s="1"/>
  <c r="L92" i="21"/>
  <c r="L88" i="28" s="1"/>
  <c r="H92" i="21"/>
  <c r="H88" i="28" s="1"/>
  <c r="Q91" i="21"/>
  <c r="O92" i="21"/>
  <c r="O88" i="28" s="1"/>
  <c r="K92" i="21"/>
  <c r="K88" i="28" s="1"/>
  <c r="G92" i="21"/>
  <c r="G88" i="28" s="1"/>
  <c r="P91" i="21"/>
  <c r="L91" i="21"/>
  <c r="H91" i="21"/>
  <c r="Q90" i="21"/>
  <c r="M90" i="21"/>
  <c r="I90" i="21"/>
  <c r="D90" i="15"/>
  <c r="F90" i="15" s="1"/>
  <c r="J90" i="15" s="1"/>
  <c r="K90" i="15" s="1"/>
  <c r="L90" i="15" s="1"/>
  <c r="N89" i="21"/>
  <c r="J89" i="21"/>
  <c r="O88" i="21"/>
  <c r="K88" i="21"/>
  <c r="G88" i="21"/>
  <c r="P87" i="21"/>
  <c r="P87" i="28" s="1"/>
  <c r="L87" i="21"/>
  <c r="L87" i="28" s="1"/>
  <c r="H87" i="21"/>
  <c r="H87" i="28" s="1"/>
  <c r="Q86" i="21"/>
  <c r="Q86" i="28" s="1"/>
  <c r="M86" i="21"/>
  <c r="M86" i="28" s="1"/>
  <c r="I86" i="21"/>
  <c r="I86" i="28" s="1"/>
  <c r="D86" i="15"/>
  <c r="E86" i="28" s="1"/>
  <c r="N85" i="21"/>
  <c r="N85" i="28" s="1"/>
  <c r="J85" i="21"/>
  <c r="J85" i="28" s="1"/>
  <c r="F85" i="28"/>
  <c r="O80" i="21"/>
  <c r="O80" i="28" s="1"/>
  <c r="K80" i="21"/>
  <c r="K80" i="28" s="1"/>
  <c r="G80" i="21"/>
  <c r="G80" i="28" s="1"/>
  <c r="P79" i="21"/>
  <c r="P79" i="28" s="1"/>
  <c r="L79" i="21"/>
  <c r="L79" i="28" s="1"/>
  <c r="H79" i="21"/>
  <c r="H79" i="28" s="1"/>
  <c r="Q78" i="21"/>
  <c r="Q78" i="28" s="1"/>
  <c r="M78" i="21"/>
  <c r="M78" i="28" s="1"/>
  <c r="I78" i="28"/>
  <c r="N72" i="21"/>
  <c r="N72" i="28" s="1"/>
  <c r="J72" i="21"/>
  <c r="J72" i="28" s="1"/>
  <c r="F72" i="21"/>
  <c r="O71" i="21"/>
  <c r="O71" i="28" s="1"/>
  <c r="K71" i="21"/>
  <c r="K71" i="28" s="1"/>
  <c r="G71" i="21"/>
  <c r="G71" i="28" s="1"/>
  <c r="P69" i="21"/>
  <c r="P69" i="28" s="1"/>
  <c r="L69" i="21"/>
  <c r="L69" i="28" s="1"/>
  <c r="H69" i="21"/>
  <c r="H69" i="28" s="1"/>
  <c r="Q68" i="21"/>
  <c r="Q68" i="28" s="1"/>
  <c r="M68" i="21"/>
  <c r="M68" i="28" s="1"/>
  <c r="I68" i="21"/>
  <c r="I68" i="28" s="1"/>
  <c r="E68" i="21"/>
  <c r="D68" i="15" s="1"/>
  <c r="E68" i="28" s="1"/>
  <c r="N67" i="28"/>
  <c r="J67" i="21"/>
  <c r="J67" i="28" s="1"/>
  <c r="F67" i="28"/>
  <c r="O66" i="21"/>
  <c r="O66" i="28" s="1"/>
  <c r="K66" i="21"/>
  <c r="K66" i="28" s="1"/>
  <c r="G66" i="21"/>
  <c r="G66" i="28" s="1"/>
  <c r="P65" i="28"/>
  <c r="L65" i="28"/>
  <c r="I9" i="28"/>
  <c r="M9" i="28"/>
  <c r="Q9" i="28"/>
  <c r="F9" i="28"/>
  <c r="J9" i="28"/>
  <c r="N9" i="28"/>
  <c r="L9" i="28"/>
  <c r="G9" i="28"/>
  <c r="K9" i="28"/>
  <c r="O9" i="28"/>
  <c r="H9" i="28"/>
  <c r="P9" i="28"/>
  <c r="N86" i="21"/>
  <c r="N86" i="28" s="1"/>
  <c r="J86" i="21"/>
  <c r="J86" i="28" s="1"/>
  <c r="F86" i="28"/>
  <c r="L86" i="21"/>
  <c r="L86" i="28" s="1"/>
  <c r="H86" i="21"/>
  <c r="H86" i="28" s="1"/>
  <c r="P86" i="21"/>
  <c r="P86" i="28" s="1"/>
  <c r="N78" i="21"/>
  <c r="N78" i="28" s="1"/>
  <c r="J78" i="21"/>
  <c r="J78" i="28" s="1"/>
  <c r="F78" i="21"/>
  <c r="F78" i="28" s="1"/>
  <c r="P78" i="21"/>
  <c r="P78" i="28" s="1"/>
  <c r="L78" i="21"/>
  <c r="L78" i="28" s="1"/>
  <c r="H78" i="21"/>
  <c r="H78" i="28" s="1"/>
  <c r="P68" i="21"/>
  <c r="P68" i="28" s="1"/>
  <c r="H68" i="21"/>
  <c r="H68" i="28" s="1"/>
  <c r="N68" i="21"/>
  <c r="N68" i="28" s="1"/>
  <c r="F68" i="21"/>
  <c r="F68" i="28" s="1"/>
  <c r="L68" i="21"/>
  <c r="L68" i="28" s="1"/>
  <c r="J68" i="21"/>
  <c r="J68" i="28" s="1"/>
  <c r="O64" i="28"/>
  <c r="K64" i="28"/>
  <c r="G64" i="28"/>
  <c r="Q64" i="28"/>
  <c r="M64" i="28"/>
  <c r="I64" i="28"/>
  <c r="D64" i="15"/>
  <c r="E64" i="28" s="1"/>
  <c r="L64" i="28"/>
  <c r="J64" i="21"/>
  <c r="J64" i="28" s="1"/>
  <c r="P64" i="28"/>
  <c r="H64" i="28"/>
  <c r="F64" i="28"/>
  <c r="N64" i="28"/>
  <c r="O60" i="28"/>
  <c r="K60" i="28"/>
  <c r="G60" i="28"/>
  <c r="Q60" i="28"/>
  <c r="M60" i="28"/>
  <c r="I60" i="28"/>
  <c r="D60" i="15"/>
  <c r="P60" i="28"/>
  <c r="H60" i="28"/>
  <c r="N60" i="28"/>
  <c r="F60" i="28"/>
  <c r="L60" i="28"/>
  <c r="J60" i="28"/>
  <c r="O50" i="28"/>
  <c r="K50" i="28"/>
  <c r="G50" i="28"/>
  <c r="Q50" i="28"/>
  <c r="L50" i="28"/>
  <c r="F50" i="28"/>
  <c r="P50" i="28"/>
  <c r="J50" i="28"/>
  <c r="D50" i="15"/>
  <c r="E50" i="28" s="1"/>
  <c r="N50" i="28"/>
  <c r="I50" i="28"/>
  <c r="H50" i="28"/>
  <c r="M50" i="28"/>
  <c r="N46" i="28"/>
  <c r="J46" i="28"/>
  <c r="F46" i="28"/>
  <c r="Q46" i="28"/>
  <c r="M46" i="28"/>
  <c r="I46" i="28"/>
  <c r="D46" i="15"/>
  <c r="E46" i="28" s="1"/>
  <c r="P46" i="28"/>
  <c r="L46" i="28"/>
  <c r="H46" i="28"/>
  <c r="K46" i="28"/>
  <c r="G46" i="28"/>
  <c r="O46" i="28"/>
  <c r="N42" i="28"/>
  <c r="J42" i="28"/>
  <c r="F42" i="28"/>
  <c r="Q42" i="28"/>
  <c r="M42" i="28"/>
  <c r="I42" i="28"/>
  <c r="D42" i="15"/>
  <c r="E42" i="28" s="1"/>
  <c r="P42" i="28"/>
  <c r="L42" i="28"/>
  <c r="H42" i="28"/>
  <c r="O42" i="28"/>
  <c r="K42" i="28"/>
  <c r="G42" i="28"/>
  <c r="N38" i="28"/>
  <c r="J38" i="28"/>
  <c r="F38" i="28"/>
  <c r="Q38" i="28"/>
  <c r="M38" i="28"/>
  <c r="I38" i="28"/>
  <c r="D38" i="15"/>
  <c r="E38" i="28" s="1"/>
  <c r="L38" i="28"/>
  <c r="K38" i="28"/>
  <c r="P38" i="28"/>
  <c r="H38" i="28"/>
  <c r="O38" i="28"/>
  <c r="G38" i="28"/>
  <c r="N34" i="28"/>
  <c r="J34" i="28"/>
  <c r="F34" i="28"/>
  <c r="Q34" i="28"/>
  <c r="L34" i="28"/>
  <c r="G34" i="28"/>
  <c r="P34" i="28"/>
  <c r="K34" i="28"/>
  <c r="O34" i="28"/>
  <c r="I34" i="28"/>
  <c r="H34" i="28"/>
  <c r="M34" i="28"/>
  <c r="E25" i="21"/>
  <c r="D25" i="15" s="1"/>
  <c r="E25" i="28" s="1"/>
  <c r="I25" i="21"/>
  <c r="I25" i="28" s="1"/>
  <c r="M25" i="21"/>
  <c r="M25" i="28" s="1"/>
  <c r="Q25" i="21"/>
  <c r="Q25" i="28" s="1"/>
  <c r="G25" i="21"/>
  <c r="G25" i="28" s="1"/>
  <c r="L25" i="21"/>
  <c r="L25" i="28" s="1"/>
  <c r="F25" i="21"/>
  <c r="F25" i="28" s="1"/>
  <c r="P25" i="21"/>
  <c r="P25" i="28" s="1"/>
  <c r="H25" i="21"/>
  <c r="H25" i="28" s="1"/>
  <c r="N25" i="21"/>
  <c r="N25" i="28" s="1"/>
  <c r="J25" i="21"/>
  <c r="J25" i="28" s="1"/>
  <c r="O25" i="21"/>
  <c r="O25" i="28" s="1"/>
  <c r="K25" i="21"/>
  <c r="K25" i="28" s="1"/>
  <c r="H21" i="28"/>
  <c r="L21" i="28"/>
  <c r="D21" i="15"/>
  <c r="E21" i="28" s="1"/>
  <c r="I21" i="28"/>
  <c r="M21" i="28"/>
  <c r="Q21" i="28"/>
  <c r="J21" i="28"/>
  <c r="P21" i="28"/>
  <c r="K21" i="28"/>
  <c r="G21" i="28"/>
  <c r="F21" i="28"/>
  <c r="N21" i="28"/>
  <c r="O21" i="28"/>
  <c r="H17" i="28"/>
  <c r="L17" i="28"/>
  <c r="P17" i="28"/>
  <c r="D17" i="15"/>
  <c r="E17" i="28" s="1"/>
  <c r="I17" i="28"/>
  <c r="M17" i="28"/>
  <c r="Q17" i="28"/>
  <c r="F17" i="28"/>
  <c r="N17" i="28"/>
  <c r="G17" i="28"/>
  <c r="O17" i="28"/>
  <c r="K17" i="28"/>
  <c r="J17" i="28"/>
  <c r="H13" i="28"/>
  <c r="L13" i="28"/>
  <c r="P13" i="28"/>
  <c r="D13" i="15"/>
  <c r="E13" i="28" s="1"/>
  <c r="I13" i="28"/>
  <c r="M13" i="28"/>
  <c r="Q13" i="28"/>
  <c r="J13" i="28"/>
  <c r="K13" i="28"/>
  <c r="O13" i="28"/>
  <c r="F13" i="28"/>
  <c r="N13" i="28"/>
  <c r="G13" i="28"/>
  <c r="O85" i="21"/>
  <c r="O85" i="28" s="1"/>
  <c r="K85" i="21"/>
  <c r="K85" i="28" s="1"/>
  <c r="G85" i="21"/>
  <c r="G85" i="28" s="1"/>
  <c r="I85" i="21"/>
  <c r="I85" i="28" s="1"/>
  <c r="Q85" i="21"/>
  <c r="Q85" i="28" s="1"/>
  <c r="M85" i="21"/>
  <c r="M85" i="28" s="1"/>
  <c r="O72" i="21"/>
  <c r="O72" i="28" s="1"/>
  <c r="K72" i="21"/>
  <c r="K72" i="28" s="1"/>
  <c r="G72" i="21"/>
  <c r="G72" i="28" s="1"/>
  <c r="M72" i="21"/>
  <c r="M72" i="28" s="1"/>
  <c r="I72" i="21"/>
  <c r="I72" i="28" s="1"/>
  <c r="D72" i="15"/>
  <c r="E72" i="28" s="1"/>
  <c r="Q72" i="28"/>
  <c r="H67" i="28"/>
  <c r="M67" i="28"/>
  <c r="D67" i="15"/>
  <c r="E67" i="28" s="1"/>
  <c r="K67" i="28"/>
  <c r="Q67" i="21"/>
  <c r="Q67" i="28" s="1"/>
  <c r="I67" i="28"/>
  <c r="O67" i="28"/>
  <c r="G67" i="28"/>
  <c r="P63" i="21"/>
  <c r="P63" i="28" s="1"/>
  <c r="L63" i="21"/>
  <c r="L63" i="28" s="1"/>
  <c r="H63" i="21"/>
  <c r="H63" i="28" s="1"/>
  <c r="N63" i="21"/>
  <c r="N63" i="28" s="1"/>
  <c r="J63" i="21"/>
  <c r="J63" i="28" s="1"/>
  <c r="F63" i="21"/>
  <c r="F63" i="28" s="1"/>
  <c r="Q63" i="21"/>
  <c r="Q63" i="28" s="1"/>
  <c r="I63" i="21"/>
  <c r="I63" i="28" s="1"/>
  <c r="O63" i="21"/>
  <c r="O63" i="28" s="1"/>
  <c r="G63" i="21"/>
  <c r="G63" i="28" s="1"/>
  <c r="M63" i="21"/>
  <c r="M63" i="28" s="1"/>
  <c r="E63" i="21"/>
  <c r="D63" i="15" s="1"/>
  <c r="E63" i="28" s="1"/>
  <c r="K63" i="21"/>
  <c r="K63" i="28" s="1"/>
  <c r="O49" i="28"/>
  <c r="K49" i="28"/>
  <c r="G49" i="28"/>
  <c r="N49" i="28"/>
  <c r="J49" i="28"/>
  <c r="F49" i="28"/>
  <c r="Q49" i="28"/>
  <c r="M49" i="28"/>
  <c r="I49" i="28"/>
  <c r="D49" i="15"/>
  <c r="E49" i="28" s="1"/>
  <c r="P49" i="28"/>
  <c r="L49" i="28"/>
  <c r="H49" i="28"/>
  <c r="O45" i="28"/>
  <c r="K45" i="28"/>
  <c r="G45" i="28"/>
  <c r="N45" i="28"/>
  <c r="J45" i="28"/>
  <c r="F45" i="28"/>
  <c r="Q45" i="28"/>
  <c r="M45" i="28"/>
  <c r="I45" i="28"/>
  <c r="D45" i="15"/>
  <c r="E45" i="28" s="1"/>
  <c r="H45" i="28"/>
  <c r="P45" i="28"/>
  <c r="L45" i="28"/>
  <c r="O41" i="28"/>
  <c r="K41" i="28"/>
  <c r="G41" i="28"/>
  <c r="N41" i="28"/>
  <c r="J41" i="28"/>
  <c r="F41" i="28"/>
  <c r="Q41" i="28"/>
  <c r="M41" i="28"/>
  <c r="I41" i="28"/>
  <c r="D41" i="15"/>
  <c r="E41" i="28" s="1"/>
  <c r="L41" i="28"/>
  <c r="H41" i="28"/>
  <c r="P41" i="28"/>
  <c r="O37" i="28"/>
  <c r="K37" i="28"/>
  <c r="G37" i="28"/>
  <c r="N37" i="28"/>
  <c r="J37" i="28"/>
  <c r="F37" i="28"/>
  <c r="Q37" i="28"/>
  <c r="I37" i="28"/>
  <c r="P37" i="28"/>
  <c r="H37" i="28"/>
  <c r="M37" i="28"/>
  <c r="D37" i="15"/>
  <c r="E37" i="28" s="1"/>
  <c r="L37" i="28"/>
  <c r="O29" i="28"/>
  <c r="K29" i="28"/>
  <c r="N29" i="28"/>
  <c r="I29" i="28"/>
  <c r="D29" i="15"/>
  <c r="E29" i="28" s="1"/>
  <c r="M29" i="28"/>
  <c r="H29" i="28"/>
  <c r="Q29" i="28"/>
  <c r="L29" i="28"/>
  <c r="G29" i="28"/>
  <c r="P29" i="28"/>
  <c r="J29" i="28"/>
  <c r="F24" i="21"/>
  <c r="F24" i="28" s="1"/>
  <c r="J24" i="21"/>
  <c r="J24" i="28" s="1"/>
  <c r="N24" i="21"/>
  <c r="N24" i="28" s="1"/>
  <c r="I24" i="21"/>
  <c r="I24" i="28" s="1"/>
  <c r="O24" i="21"/>
  <c r="O24" i="28" s="1"/>
  <c r="E24" i="21"/>
  <c r="D24" i="15" s="1"/>
  <c r="E24" i="28" s="1"/>
  <c r="K24" i="21"/>
  <c r="K24" i="28" s="1"/>
  <c r="P24" i="21"/>
  <c r="P24" i="28" s="1"/>
  <c r="M24" i="21"/>
  <c r="M24" i="28" s="1"/>
  <c r="G24" i="21"/>
  <c r="G24" i="28" s="1"/>
  <c r="L24" i="21"/>
  <c r="L24" i="28" s="1"/>
  <c r="Q24" i="21"/>
  <c r="Q24" i="28" s="1"/>
  <c r="H24" i="21"/>
  <c r="H24" i="28" s="1"/>
  <c r="D20" i="15"/>
  <c r="E20" i="28" s="1"/>
  <c r="I20" i="28"/>
  <c r="M20" i="28"/>
  <c r="Q20" i="28"/>
  <c r="F20" i="28"/>
  <c r="J20" i="28"/>
  <c r="N20" i="28"/>
  <c r="G20" i="28"/>
  <c r="O20" i="28"/>
  <c r="H20" i="28"/>
  <c r="P20" i="28"/>
  <c r="K20" i="28"/>
  <c r="L20" i="28"/>
  <c r="D16" i="15"/>
  <c r="E16" i="28" s="1"/>
  <c r="I16" i="28"/>
  <c r="M16" i="28"/>
  <c r="Q16" i="28"/>
  <c r="F16" i="28"/>
  <c r="J16" i="28"/>
  <c r="N16" i="28"/>
  <c r="K16" i="28"/>
  <c r="L16" i="28"/>
  <c r="H16" i="28"/>
  <c r="G16" i="28"/>
  <c r="O16" i="28"/>
  <c r="P16" i="28"/>
  <c r="D12" i="15"/>
  <c r="E12" i="28" s="1"/>
  <c r="I12" i="28"/>
  <c r="M12" i="28"/>
  <c r="Q12" i="28"/>
  <c r="F12" i="28"/>
  <c r="J12" i="28"/>
  <c r="N12" i="28"/>
  <c r="G12" i="28"/>
  <c r="K12" i="28"/>
  <c r="O12" i="28"/>
  <c r="P12" i="28"/>
  <c r="H12" i="28"/>
  <c r="L12" i="28"/>
  <c r="A2" i="22"/>
  <c r="E98" i="27"/>
  <c r="E98" i="15" s="1"/>
  <c r="E100" i="21"/>
  <c r="D99" i="15"/>
  <c r="E95" i="28"/>
  <c r="R95" i="28" s="1"/>
  <c r="E99" i="27"/>
  <c r="E111" i="27" s="1"/>
  <c r="E111" i="15" s="1"/>
  <c r="D98" i="15"/>
  <c r="E97" i="27"/>
  <c r="E97" i="15" s="1"/>
  <c r="X4" i="21"/>
  <c r="D97" i="15"/>
  <c r="D103" i="15"/>
  <c r="A2" i="23"/>
  <c r="B6" i="23" s="1"/>
  <c r="E94" i="15"/>
  <c r="R74" i="27"/>
  <c r="E74" i="15"/>
  <c r="E31" i="15"/>
  <c r="R82" i="27"/>
  <c r="E82" i="15"/>
  <c r="R94" i="27"/>
  <c r="AA4" i="38"/>
  <c r="AB4" i="38"/>
  <c r="AC44" i="38" s="1"/>
  <c r="K37" i="38"/>
  <c r="T85" i="38"/>
  <c r="W44" i="38"/>
  <c r="V64" i="38"/>
  <c r="W64" i="38" s="1"/>
  <c r="J85" i="38"/>
  <c r="K75" i="38"/>
  <c r="AA37" i="38"/>
  <c r="AC52" i="38"/>
  <c r="AB37" i="38"/>
  <c r="Z37" i="38"/>
  <c r="V4" i="22" l="1"/>
  <c r="B4" i="22" s="1"/>
  <c r="V5" i="22"/>
  <c r="B5" i="22" s="1"/>
  <c r="F51" i="15"/>
  <c r="J51" i="15" s="1"/>
  <c r="K51" i="15" s="1"/>
  <c r="L51" i="15" s="1"/>
  <c r="F10" i="45"/>
  <c r="F7" i="45"/>
  <c r="F11" i="45"/>
  <c r="F13" i="45"/>
  <c r="F6" i="45"/>
  <c r="F12" i="45"/>
  <c r="B4" i="23"/>
  <c r="B6" i="22"/>
  <c r="B5" i="23"/>
  <c r="E59" i="28"/>
  <c r="F59" i="15"/>
  <c r="J59" i="15" s="1"/>
  <c r="K59" i="15" s="1"/>
  <c r="L59" i="15" s="1"/>
  <c r="E60" i="28"/>
  <c r="F60" i="15"/>
  <c r="J60" i="15" s="1"/>
  <c r="K60" i="15" s="1"/>
  <c r="L60" i="15" s="1"/>
  <c r="E56" i="28"/>
  <c r="F56" i="15"/>
  <c r="J56" i="15" s="1"/>
  <c r="K56" i="15" s="1"/>
  <c r="L56" i="15" s="1"/>
  <c r="E58" i="28"/>
  <c r="F58" i="15"/>
  <c r="J58" i="15" s="1"/>
  <c r="K58" i="15" s="1"/>
  <c r="L58" i="15" s="1"/>
  <c r="E61" i="28"/>
  <c r="F61" i="15"/>
  <c r="J61" i="15" s="1"/>
  <c r="K61" i="15" s="1"/>
  <c r="L61" i="15" s="1"/>
  <c r="E57" i="28"/>
  <c r="F57" i="15"/>
  <c r="J57" i="15" s="1"/>
  <c r="K57" i="15" s="1"/>
  <c r="L57" i="15" s="1"/>
  <c r="E55" i="28"/>
  <c r="F55" i="15"/>
  <c r="J55" i="15" s="1"/>
  <c r="K55" i="15" s="1"/>
  <c r="L55" i="15" s="1"/>
  <c r="E53" i="28"/>
  <c r="F53" i="15"/>
  <c r="J53" i="15" s="1"/>
  <c r="K53" i="15" s="1"/>
  <c r="L53" i="15" s="1"/>
  <c r="E54" i="28"/>
  <c r="F54" i="15"/>
  <c r="J54" i="15" s="1"/>
  <c r="K54" i="15" s="1"/>
  <c r="L54" i="15" s="1"/>
  <c r="R54" i="28"/>
  <c r="R58" i="28"/>
  <c r="R55" i="28"/>
  <c r="T55" i="28" s="1"/>
  <c r="R96" i="28"/>
  <c r="T95" i="28"/>
  <c r="T96" i="28" s="1"/>
  <c r="F80" i="15"/>
  <c r="J80" i="15" s="1"/>
  <c r="K80" i="15" s="1"/>
  <c r="E80" i="28"/>
  <c r="F10" i="15"/>
  <c r="J10" i="15" s="1"/>
  <c r="K10" i="15" s="1"/>
  <c r="L10" i="15" s="1"/>
  <c r="E10" i="28"/>
  <c r="F88" i="15"/>
  <c r="J88" i="15" s="1"/>
  <c r="K88" i="15" s="1"/>
  <c r="L88" i="15" s="1"/>
  <c r="E88" i="28"/>
  <c r="R56" i="28"/>
  <c r="R59" i="28"/>
  <c r="R57" i="28"/>
  <c r="F15" i="15"/>
  <c r="J15" i="15" s="1"/>
  <c r="K15" i="15" s="1"/>
  <c r="L15" i="15" s="1"/>
  <c r="F39" i="15"/>
  <c r="J39" i="15" s="1"/>
  <c r="K39" i="15" s="1"/>
  <c r="L39" i="15" s="1"/>
  <c r="E99" i="15"/>
  <c r="E100" i="15" s="1"/>
  <c r="F14" i="15"/>
  <c r="J14" i="15" s="1"/>
  <c r="K14" i="15" s="1"/>
  <c r="L14" i="15" s="1"/>
  <c r="F87" i="15"/>
  <c r="J87" i="15" s="1"/>
  <c r="K87" i="15" s="1"/>
  <c r="L87" i="15" s="1"/>
  <c r="F47" i="15"/>
  <c r="J47" i="15" s="1"/>
  <c r="K47" i="15" s="1"/>
  <c r="L47" i="15" s="1"/>
  <c r="O82" i="28"/>
  <c r="F66" i="15"/>
  <c r="J66" i="15" s="1"/>
  <c r="K66" i="15" s="1"/>
  <c r="L66" i="15" s="1"/>
  <c r="F71" i="15"/>
  <c r="J71" i="15" s="1"/>
  <c r="K71" i="15" s="1"/>
  <c r="L71" i="15" s="1"/>
  <c r="F25" i="15"/>
  <c r="J25" i="15" s="1"/>
  <c r="K25" i="15" s="1"/>
  <c r="L25" i="15" s="1"/>
  <c r="F26" i="15"/>
  <c r="J26" i="15" s="1"/>
  <c r="K26" i="15" s="1"/>
  <c r="L26" i="15" s="1"/>
  <c r="F38" i="15"/>
  <c r="J38" i="15" s="1"/>
  <c r="K38" i="15" s="1"/>
  <c r="L38" i="15" s="1"/>
  <c r="F20" i="15"/>
  <c r="J20" i="15" s="1"/>
  <c r="K20" i="15" s="1"/>
  <c r="L20" i="15" s="1"/>
  <c r="F79" i="15"/>
  <c r="J79" i="15" s="1"/>
  <c r="K79" i="15" s="1"/>
  <c r="L79" i="15" s="1"/>
  <c r="F36" i="15"/>
  <c r="J36" i="15" s="1"/>
  <c r="K36" i="15" s="1"/>
  <c r="L36" i="15" s="1"/>
  <c r="R53" i="21"/>
  <c r="F43" i="15"/>
  <c r="J43" i="15" s="1"/>
  <c r="K43" i="15" s="1"/>
  <c r="L43" i="15" s="1"/>
  <c r="F48" i="15"/>
  <c r="J48" i="15" s="1"/>
  <c r="K48" i="15" s="1"/>
  <c r="L48" i="15" s="1"/>
  <c r="F17" i="15"/>
  <c r="J17" i="15" s="1"/>
  <c r="K17" i="15" s="1"/>
  <c r="L17" i="15" s="1"/>
  <c r="F18" i="15"/>
  <c r="J18" i="15" s="1"/>
  <c r="K18" i="15" s="1"/>
  <c r="L18" i="15" s="1"/>
  <c r="J82" i="28"/>
  <c r="F46" i="15"/>
  <c r="J46" i="15" s="1"/>
  <c r="K46" i="15" s="1"/>
  <c r="L46" i="15" s="1"/>
  <c r="R56" i="21"/>
  <c r="F37" i="15"/>
  <c r="J37" i="15" s="1"/>
  <c r="K37" i="15" s="1"/>
  <c r="L37" i="15" s="1"/>
  <c r="R55" i="21"/>
  <c r="R58" i="21"/>
  <c r="P90" i="28"/>
  <c r="F68" i="15"/>
  <c r="J68" i="15" s="1"/>
  <c r="K68" i="15" s="1"/>
  <c r="L68" i="15" s="1"/>
  <c r="F45" i="15"/>
  <c r="J45" i="15" s="1"/>
  <c r="K45" i="15" s="1"/>
  <c r="L45" i="15" s="1"/>
  <c r="R54" i="21"/>
  <c r="R59" i="21"/>
  <c r="R57" i="21"/>
  <c r="O82" i="21"/>
  <c r="F28" i="15"/>
  <c r="J28" i="15" s="1"/>
  <c r="K28" i="15" s="1"/>
  <c r="L28" i="15" s="1"/>
  <c r="F86" i="15"/>
  <c r="J86" i="15" s="1"/>
  <c r="K86" i="15" s="1"/>
  <c r="L86" i="15" s="1"/>
  <c r="M94" i="21"/>
  <c r="F35" i="15"/>
  <c r="J35" i="15" s="1"/>
  <c r="K35" i="15" s="1"/>
  <c r="L35" i="15" s="1"/>
  <c r="F29" i="15"/>
  <c r="J29" i="15" s="1"/>
  <c r="K29" i="15" s="1"/>
  <c r="L29" i="15" s="1"/>
  <c r="F12" i="15"/>
  <c r="J12" i="15" s="1"/>
  <c r="K12" i="15" s="1"/>
  <c r="L12" i="15" s="1"/>
  <c r="M90" i="28"/>
  <c r="F52" i="15"/>
  <c r="J52" i="15" s="1"/>
  <c r="K52" i="15" s="1"/>
  <c r="L52" i="15" s="1"/>
  <c r="F16" i="15"/>
  <c r="J16" i="15" s="1"/>
  <c r="K16" i="15" s="1"/>
  <c r="L16" i="15" s="1"/>
  <c r="F63" i="15"/>
  <c r="J63" i="15" s="1"/>
  <c r="K63" i="15" s="1"/>
  <c r="L63" i="15" s="1"/>
  <c r="F19" i="15"/>
  <c r="J19" i="15" s="1"/>
  <c r="K19" i="15" s="1"/>
  <c r="L19" i="15" s="1"/>
  <c r="F62" i="15"/>
  <c r="J62" i="15" s="1"/>
  <c r="K62" i="15" s="1"/>
  <c r="L62" i="15" s="1"/>
  <c r="F65" i="15"/>
  <c r="J65" i="15" s="1"/>
  <c r="K65" i="15" s="1"/>
  <c r="L65" i="15" s="1"/>
  <c r="F40" i="15"/>
  <c r="J40" i="15" s="1"/>
  <c r="K40" i="15" s="1"/>
  <c r="L40" i="15" s="1"/>
  <c r="F21" i="15"/>
  <c r="J21" i="15" s="1"/>
  <c r="K21" i="15" s="1"/>
  <c r="L21" i="15" s="1"/>
  <c r="E111" i="21"/>
  <c r="D111" i="15" s="1"/>
  <c r="F111" i="15" s="1"/>
  <c r="Q82" i="21"/>
  <c r="F41" i="15"/>
  <c r="J41" i="15" s="1"/>
  <c r="K41" i="15" s="1"/>
  <c r="L41" i="15" s="1"/>
  <c r="F23" i="15"/>
  <c r="J23" i="15" s="1"/>
  <c r="K23" i="15" s="1"/>
  <c r="L23" i="15" s="1"/>
  <c r="F69" i="15"/>
  <c r="J69" i="15" s="1"/>
  <c r="K69" i="15" s="1"/>
  <c r="L69" i="15" s="1"/>
  <c r="F44" i="15"/>
  <c r="J44" i="15" s="1"/>
  <c r="K44" i="15" s="1"/>
  <c r="L44" i="15" s="1"/>
  <c r="F22" i="15"/>
  <c r="J22" i="15" s="1"/>
  <c r="K22" i="15" s="1"/>
  <c r="L22" i="15" s="1"/>
  <c r="O90" i="28"/>
  <c r="O94" i="21"/>
  <c r="H74" i="21"/>
  <c r="R46" i="28"/>
  <c r="T46" i="28" s="1"/>
  <c r="R46" i="21"/>
  <c r="R68" i="28"/>
  <c r="T68" i="28" s="1"/>
  <c r="R68" i="21"/>
  <c r="P31" i="21"/>
  <c r="P31" i="28"/>
  <c r="L90" i="28"/>
  <c r="L94" i="21"/>
  <c r="F72" i="15"/>
  <c r="J72" i="15" s="1"/>
  <c r="K72" i="15" s="1"/>
  <c r="L72" i="15" s="1"/>
  <c r="F29" i="28"/>
  <c r="R29" i="28" s="1"/>
  <c r="T29" i="28" s="1"/>
  <c r="R29" i="21"/>
  <c r="R37" i="28"/>
  <c r="T37" i="28" s="1"/>
  <c r="R37" i="21"/>
  <c r="R63" i="21"/>
  <c r="R63" i="28"/>
  <c r="T63" i="28" s="1"/>
  <c r="I94" i="21"/>
  <c r="I90" i="28"/>
  <c r="F24" i="15"/>
  <c r="J24" i="15" s="1"/>
  <c r="K24" i="15" s="1"/>
  <c r="L24" i="15" s="1"/>
  <c r="R13" i="28"/>
  <c r="T13" i="28" s="1"/>
  <c r="R13" i="21"/>
  <c r="R17" i="28"/>
  <c r="T17" i="28" s="1"/>
  <c r="R17" i="21"/>
  <c r="I74" i="28"/>
  <c r="I74" i="21"/>
  <c r="P74" i="28"/>
  <c r="P74" i="21"/>
  <c r="F74" i="21"/>
  <c r="R34" i="21"/>
  <c r="L82" i="21"/>
  <c r="L82" i="28"/>
  <c r="N82" i="21"/>
  <c r="N82" i="28"/>
  <c r="R86" i="28"/>
  <c r="T86" i="28" s="1"/>
  <c r="R86" i="21"/>
  <c r="H31" i="28"/>
  <c r="H31" i="21"/>
  <c r="L31" i="28"/>
  <c r="L31" i="21"/>
  <c r="R9" i="21"/>
  <c r="F31" i="21"/>
  <c r="J94" i="21"/>
  <c r="R89" i="21"/>
  <c r="G82" i="21"/>
  <c r="G82" i="28"/>
  <c r="P94" i="21"/>
  <c r="R87" i="28"/>
  <c r="T87" i="28" s="1"/>
  <c r="R87" i="21"/>
  <c r="F92" i="15"/>
  <c r="J92" i="15" s="1"/>
  <c r="K92" i="15" s="1"/>
  <c r="L92" i="15" s="1"/>
  <c r="F64" i="15"/>
  <c r="J64" i="15" s="1"/>
  <c r="K64" i="15" s="1"/>
  <c r="L64" i="15" s="1"/>
  <c r="R18" i="28"/>
  <c r="T18" i="28" s="1"/>
  <c r="R18" i="21"/>
  <c r="R22" i="28"/>
  <c r="T22" i="28" s="1"/>
  <c r="R22" i="21"/>
  <c r="R26" i="28"/>
  <c r="T26" i="28" s="1"/>
  <c r="R26" i="21"/>
  <c r="R15" i="28"/>
  <c r="T15" i="28" s="1"/>
  <c r="R15" i="21"/>
  <c r="R52" i="28"/>
  <c r="T52" i="28" s="1"/>
  <c r="R52" i="21"/>
  <c r="R71" i="21"/>
  <c r="R25" i="21"/>
  <c r="R25" i="28"/>
  <c r="T25" i="28" s="1"/>
  <c r="H82" i="21"/>
  <c r="H82" i="28"/>
  <c r="G31" i="21"/>
  <c r="G31" i="28"/>
  <c r="M82" i="28"/>
  <c r="M82" i="21"/>
  <c r="F49" i="15"/>
  <c r="J49" i="15" s="1"/>
  <c r="K49" i="15" s="1"/>
  <c r="L49" i="15" s="1"/>
  <c r="R16" i="28"/>
  <c r="T16" i="28" s="1"/>
  <c r="R16" i="21"/>
  <c r="R41" i="21"/>
  <c r="R41" i="28"/>
  <c r="T41" i="28" s="1"/>
  <c r="G90" i="28"/>
  <c r="G94" i="21"/>
  <c r="O74" i="28"/>
  <c r="O74" i="21"/>
  <c r="G74" i="21"/>
  <c r="G74" i="28"/>
  <c r="J74" i="28"/>
  <c r="J74" i="21"/>
  <c r="R38" i="28"/>
  <c r="T38" i="28" s="1"/>
  <c r="R38" i="21"/>
  <c r="R50" i="28"/>
  <c r="R50" i="21"/>
  <c r="R60" i="28"/>
  <c r="R60" i="21"/>
  <c r="R64" i="21"/>
  <c r="R64" i="28"/>
  <c r="T64" i="28" s="1"/>
  <c r="P82" i="28"/>
  <c r="P82" i="21"/>
  <c r="O31" i="28"/>
  <c r="O31" i="21"/>
  <c r="D9" i="15"/>
  <c r="E9" i="28" s="1"/>
  <c r="E31" i="21"/>
  <c r="Q31" i="28"/>
  <c r="Q31" i="21"/>
  <c r="R67" i="21"/>
  <c r="R67" i="28"/>
  <c r="T67" i="28" s="1"/>
  <c r="D78" i="15"/>
  <c r="E78" i="28" s="1"/>
  <c r="E82" i="21"/>
  <c r="N90" i="28"/>
  <c r="N94" i="21"/>
  <c r="R88" i="21"/>
  <c r="K82" i="28"/>
  <c r="K82" i="21"/>
  <c r="R91" i="21"/>
  <c r="F42" i="15"/>
  <c r="J42" i="15" s="1"/>
  <c r="K42" i="15" s="1"/>
  <c r="L42" i="15" s="1"/>
  <c r="R43" i="28"/>
  <c r="T43" i="28" s="1"/>
  <c r="R43" i="21"/>
  <c r="R51" i="21"/>
  <c r="R51" i="28"/>
  <c r="T51" i="28" s="1"/>
  <c r="R65" i="28"/>
  <c r="T65" i="28" s="1"/>
  <c r="R65" i="21"/>
  <c r="R19" i="21"/>
  <c r="R19" i="28"/>
  <c r="T19" i="28" s="1"/>
  <c r="R28" i="28"/>
  <c r="T28" i="28" s="1"/>
  <c r="R28" i="21"/>
  <c r="R36" i="28"/>
  <c r="T36" i="28" s="1"/>
  <c r="R36" i="21"/>
  <c r="R62" i="28"/>
  <c r="T62" i="28" s="1"/>
  <c r="R62" i="21"/>
  <c r="R24" i="28"/>
  <c r="T24" i="28" s="1"/>
  <c r="R24" i="21"/>
  <c r="D85" i="15"/>
  <c r="E85" i="28" s="1"/>
  <c r="E94" i="21"/>
  <c r="K74" i="21"/>
  <c r="K74" i="28"/>
  <c r="J31" i="28"/>
  <c r="J31" i="21"/>
  <c r="R12" i="28"/>
  <c r="T12" i="28" s="1"/>
  <c r="R12" i="21"/>
  <c r="K90" i="28"/>
  <c r="R80" i="21"/>
  <c r="F67" i="15"/>
  <c r="J67" i="15" s="1"/>
  <c r="K67" i="15" s="1"/>
  <c r="L67" i="15" s="1"/>
  <c r="F13" i="15"/>
  <c r="J13" i="15" s="1"/>
  <c r="K13" i="15" s="1"/>
  <c r="L13" i="15" s="1"/>
  <c r="J82" i="21"/>
  <c r="R20" i="28"/>
  <c r="T20" i="28" s="1"/>
  <c r="R20" i="21"/>
  <c r="R45" i="21"/>
  <c r="Q90" i="28"/>
  <c r="Q94" i="21"/>
  <c r="K94" i="21"/>
  <c r="R21" i="28"/>
  <c r="T21" i="28" s="1"/>
  <c r="R21" i="21"/>
  <c r="M74" i="21"/>
  <c r="M74" i="28"/>
  <c r="E74" i="21"/>
  <c r="D34" i="15"/>
  <c r="E34" i="28" s="1"/>
  <c r="L74" i="28"/>
  <c r="L74" i="21"/>
  <c r="N74" i="28"/>
  <c r="N74" i="21"/>
  <c r="R42" i="28"/>
  <c r="T42" i="28" s="1"/>
  <c r="R42" i="21"/>
  <c r="F50" i="15"/>
  <c r="J50" i="15" s="1"/>
  <c r="K50" i="15" s="1"/>
  <c r="L50" i="15" s="1"/>
  <c r="F82" i="21"/>
  <c r="R78" i="21"/>
  <c r="K31" i="28"/>
  <c r="K31" i="21"/>
  <c r="N31" i="28"/>
  <c r="N31" i="21"/>
  <c r="M31" i="21"/>
  <c r="M31" i="28"/>
  <c r="F72" i="28"/>
  <c r="R72" i="28" s="1"/>
  <c r="T72" i="28" s="1"/>
  <c r="R72" i="21"/>
  <c r="I82" i="28"/>
  <c r="I82" i="21"/>
  <c r="R92" i="21"/>
  <c r="R69" i="28"/>
  <c r="T69" i="28" s="1"/>
  <c r="R69" i="21"/>
  <c r="H90" i="28"/>
  <c r="H94" i="21"/>
  <c r="R90" i="21"/>
  <c r="R10" i="21"/>
  <c r="R39" i="28"/>
  <c r="T39" i="28" s="1"/>
  <c r="R39" i="21"/>
  <c r="R47" i="28"/>
  <c r="T47" i="28" s="1"/>
  <c r="R47" i="21"/>
  <c r="R61" i="28"/>
  <c r="R61" i="21"/>
  <c r="F11" i="15"/>
  <c r="J11" i="15" s="1"/>
  <c r="K11" i="15" s="1"/>
  <c r="L11" i="15" s="1"/>
  <c r="R44" i="28"/>
  <c r="T44" i="28" s="1"/>
  <c r="R44" i="21"/>
  <c r="R49" i="28"/>
  <c r="T49" i="28" s="1"/>
  <c r="R49" i="21"/>
  <c r="Q74" i="28"/>
  <c r="Q74" i="21"/>
  <c r="I31" i="28"/>
  <c r="I31" i="21"/>
  <c r="F94" i="21"/>
  <c r="R85" i="21"/>
  <c r="F82" i="28"/>
  <c r="R79" i="21"/>
  <c r="R14" i="28"/>
  <c r="T14" i="28" s="1"/>
  <c r="R14" i="21"/>
  <c r="R35" i="28"/>
  <c r="T35" i="28" s="1"/>
  <c r="R35" i="21"/>
  <c r="R11" i="21"/>
  <c r="R11" i="28"/>
  <c r="T11" i="28" s="1"/>
  <c r="R23" i="21"/>
  <c r="R23" i="28"/>
  <c r="T23" i="28" s="1"/>
  <c r="R40" i="28"/>
  <c r="T40" i="28" s="1"/>
  <c r="R40" i="21"/>
  <c r="R48" i="21"/>
  <c r="R48" i="28"/>
  <c r="T48" i="28" s="1"/>
  <c r="R66" i="28"/>
  <c r="T66" i="28" s="1"/>
  <c r="R66" i="21"/>
  <c r="R45" i="28"/>
  <c r="T45" i="28" s="1"/>
  <c r="E107" i="28"/>
  <c r="E96" i="28"/>
  <c r="D100" i="15"/>
  <c r="R10" i="28"/>
  <c r="R88" i="28"/>
  <c r="E100" i="27"/>
  <c r="Q82" i="28"/>
  <c r="H74" i="28"/>
  <c r="R53" i="28"/>
  <c r="R71" i="28"/>
  <c r="T71" i="28" s="1"/>
  <c r="R80" i="28"/>
  <c r="J90" i="28"/>
  <c r="U5" i="27"/>
  <c r="AB39" i="38"/>
  <c r="V75" i="38"/>
  <c r="V85" i="38" s="1"/>
  <c r="K85" i="38"/>
  <c r="U75" i="38"/>
  <c r="U85" i="38" s="1"/>
  <c r="B13" i="22" l="1"/>
  <c r="B22" i="22" s="1"/>
  <c r="B23" i="22" s="1"/>
  <c r="U7" i="21" s="1"/>
  <c r="B13" i="23"/>
  <c r="B22" i="23" s="1"/>
  <c r="F15" i="45"/>
  <c r="T61" i="28"/>
  <c r="E31" i="28"/>
  <c r="J8" i="15"/>
  <c r="T57" i="28"/>
  <c r="T58" i="28"/>
  <c r="T10" i="28"/>
  <c r="T80" i="28"/>
  <c r="T59" i="28"/>
  <c r="T54" i="28"/>
  <c r="T56" i="28"/>
  <c r="T53" i="28"/>
  <c r="E74" i="28"/>
  <c r="E110" i="21"/>
  <c r="E112" i="21" s="1"/>
  <c r="R78" i="28"/>
  <c r="T60" i="28"/>
  <c r="F74" i="28"/>
  <c r="R85" i="28"/>
  <c r="R90" i="28" s="1"/>
  <c r="T88" i="28"/>
  <c r="R34" i="28"/>
  <c r="T34" i="28" s="1"/>
  <c r="R9" i="28"/>
  <c r="T9" i="28" s="1"/>
  <c r="D82" i="15"/>
  <c r="F78" i="15"/>
  <c r="F31" i="28"/>
  <c r="E90" i="28"/>
  <c r="D94" i="15"/>
  <c r="F94" i="15" s="1"/>
  <c r="F85" i="15"/>
  <c r="J85" i="15" s="1"/>
  <c r="K85" i="15" s="1"/>
  <c r="L85" i="15" s="1"/>
  <c r="U9" i="21"/>
  <c r="X9" i="21" s="1"/>
  <c r="R74" i="21"/>
  <c r="R79" i="28"/>
  <c r="T79" i="28" s="1"/>
  <c r="R94" i="21"/>
  <c r="F34" i="15"/>
  <c r="J34" i="15" s="1"/>
  <c r="K34" i="15" s="1"/>
  <c r="L34" i="15" s="1"/>
  <c r="D74" i="15"/>
  <c r="F74" i="15" s="1"/>
  <c r="T50" i="28"/>
  <c r="F90" i="28"/>
  <c r="R82" i="21"/>
  <c r="D31" i="15"/>
  <c r="F9" i="15"/>
  <c r="R31" i="21"/>
  <c r="R107" i="28"/>
  <c r="T107" i="28" s="1"/>
  <c r="E110" i="27"/>
  <c r="C110" i="27" s="1"/>
  <c r="L80" i="15"/>
  <c r="W75" i="38"/>
  <c r="W85" i="38" s="1"/>
  <c r="X8" i="21" l="1"/>
  <c r="U8" i="21"/>
  <c r="E106" i="28"/>
  <c r="C106" i="28" s="1"/>
  <c r="B23" i="23"/>
  <c r="U7" i="27" s="1"/>
  <c r="T31" i="28"/>
  <c r="X7" i="21"/>
  <c r="D110" i="15"/>
  <c r="D112" i="15" s="1"/>
  <c r="C110" i="21"/>
  <c r="R74" i="28"/>
  <c r="R31" i="28"/>
  <c r="T74" i="28"/>
  <c r="T85" i="28"/>
  <c r="T90" i="28" s="1"/>
  <c r="R82" i="28"/>
  <c r="U5" i="21"/>
  <c r="X5" i="21"/>
  <c r="J78" i="15"/>
  <c r="K78" i="15" s="1"/>
  <c r="L78" i="15" s="1"/>
  <c r="F82" i="15"/>
  <c r="J9" i="15"/>
  <c r="K9" i="15" s="1"/>
  <c r="F31" i="15"/>
  <c r="E82" i="28"/>
  <c r="T78" i="28"/>
  <c r="T82" i="28" s="1"/>
  <c r="E112" i="27"/>
  <c r="E110" i="15"/>
  <c r="W87" i="38"/>
  <c r="AC54" i="38"/>
  <c r="E108" i="28" l="1"/>
  <c r="F110" i="15"/>
  <c r="R106" i="28"/>
  <c r="L9" i="15"/>
  <c r="L6" i="15" s="1"/>
  <c r="U2" i="27" s="1"/>
  <c r="K6" i="15"/>
  <c r="E112" i="15"/>
  <c r="R108" i="28" l="1"/>
  <c r="T106" i="28"/>
  <c r="T108" i="28" s="1"/>
  <c r="F112" i="15"/>
  <c r="E98" i="28"/>
  <c r="G62" i="11"/>
  <c r="I64" i="11" s="1"/>
  <c r="E110" i="28" l="1"/>
  <c r="E100" i="28"/>
  <c r="R98" i="28"/>
  <c r="T98" i="28" s="1"/>
  <c r="T100" i="28" s="1"/>
  <c r="T102" i="28" s="1"/>
  <c r="E102" i="27"/>
  <c r="D102" i="15"/>
  <c r="D104" i="15" s="1"/>
  <c r="D106" i="15" s="1"/>
  <c r="E104" i="21"/>
  <c r="E114" i="21"/>
  <c r="D114" i="15" l="1"/>
  <c r="C114" i="21"/>
  <c r="E104" i="27"/>
  <c r="E102" i="15"/>
  <c r="E104" i="15" s="1"/>
  <c r="E106" i="15" s="1"/>
  <c r="E114" i="27"/>
  <c r="R100" i="28"/>
  <c r="R110" i="28"/>
  <c r="T110" i="28" s="1"/>
  <c r="E106" i="21"/>
  <c r="E115" i="21"/>
  <c r="E111" i="28"/>
  <c r="C111" i="28" s="1"/>
  <c r="E102" i="28"/>
  <c r="C110" i="28"/>
  <c r="E106" i="27" l="1"/>
  <c r="E115" i="27"/>
  <c r="R111" i="28"/>
  <c r="R102" i="28"/>
  <c r="C115" i="21"/>
  <c r="X6" i="21"/>
  <c r="A5" i="21" s="1"/>
  <c r="U6" i="21"/>
  <c r="D115" i="15"/>
  <c r="D116" i="15" s="1"/>
  <c r="C114" i="27"/>
  <c r="E114" i="15"/>
  <c r="F114" i="15" s="1"/>
  <c r="E116" i="21"/>
  <c r="E118" i="21" s="1"/>
  <c r="E112" i="28"/>
  <c r="E114" i="28" s="1"/>
  <c r="B114" i="28" s="1"/>
  <c r="R112" i="28" l="1"/>
  <c r="R114" i="28" s="1"/>
  <c r="T111" i="28"/>
  <c r="T112" i="28" s="1"/>
  <c r="T114" i="28" s="1"/>
  <c r="E115" i="15"/>
  <c r="E116" i="15" s="1"/>
  <c r="C115" i="27"/>
  <c r="U6" i="27"/>
  <c r="D118" i="15"/>
  <c r="E116" i="27"/>
  <c r="E118" i="27" s="1"/>
  <c r="B118" i="21"/>
  <c r="F115" i="15" l="1"/>
  <c r="E118" i="15"/>
  <c r="F118" i="15" s="1"/>
  <c r="F116" i="15"/>
  <c r="U8" i="27"/>
  <c r="A5" i="27" s="1"/>
  <c r="B118" i="27"/>
</calcChain>
</file>

<file path=xl/sharedStrings.xml><?xml version="1.0" encoding="utf-8"?>
<sst xmlns="http://schemas.openxmlformats.org/spreadsheetml/2006/main" count="15495" uniqueCount="1078">
  <si>
    <t>1 Sept 2022 to 31 Aug 2023</t>
  </si>
  <si>
    <t>1 Sept 2023 to 31 Aug 2024</t>
  </si>
  <si>
    <t>Increase</t>
  </si>
  <si>
    <t>1 Sept 2024 to 31 Aug 2025</t>
  </si>
  <si>
    <t>Apr 2024 to Aug 2024</t>
  </si>
  <si>
    <t>Sep 2024 to Mar 2025</t>
  </si>
  <si>
    <t>2024/25 Total</t>
  </si>
  <si>
    <t>Incremental Increase Value</t>
  </si>
  <si>
    <t>Incremental Increase Value @ 7/12</t>
  </si>
  <si>
    <t>Unqualified Teachers</t>
  </si>
  <si>
    <t>UQT1</t>
  </si>
  <si>
    <t>Payment 1 (TLR) Min</t>
  </si>
  <si>
    <t>SEN (Min)</t>
  </si>
  <si>
    <t>Y</t>
  </si>
  <si>
    <t>E01</t>
  </si>
  <si>
    <t>Permanent</t>
  </si>
  <si>
    <t>SMP</t>
  </si>
  <si>
    <t>Payment 1 (TLR)</t>
  </si>
  <si>
    <t>UQT2</t>
  </si>
  <si>
    <t>Payment 1 (TLR) Max</t>
  </si>
  <si>
    <t>SEN (Max)</t>
  </si>
  <si>
    <t>N</t>
  </si>
  <si>
    <t>KS1</t>
  </si>
  <si>
    <t>E02</t>
  </si>
  <si>
    <t>Fixed Term Contract</t>
  </si>
  <si>
    <t>SPP</t>
  </si>
  <si>
    <t>Payment 2 (TLR)</t>
  </si>
  <si>
    <t>UQT3</t>
  </si>
  <si>
    <t>Payment 2 (TLR) Min</t>
  </si>
  <si>
    <t>SEN (Nil)</t>
  </si>
  <si>
    <t>KS2</t>
  </si>
  <si>
    <t>E03</t>
  </si>
  <si>
    <t>Agency</t>
  </si>
  <si>
    <t>SSP</t>
  </si>
  <si>
    <t>Payment 3 (TLR Fixed Term)</t>
  </si>
  <si>
    <t>UQT4</t>
  </si>
  <si>
    <t>Payment 2 (TLR) Max</t>
  </si>
  <si>
    <t>KS3</t>
  </si>
  <si>
    <t>E04</t>
  </si>
  <si>
    <t>UQT5</t>
  </si>
  <si>
    <t>Payment 3 (TLR Fixed Term) Min</t>
  </si>
  <si>
    <t>KS4</t>
  </si>
  <si>
    <t>E05</t>
  </si>
  <si>
    <t>UQT6</t>
  </si>
  <si>
    <t>Payment 3 (TLR Fixed Term) Max</t>
  </si>
  <si>
    <t>Post-16</t>
  </si>
  <si>
    <t>E06</t>
  </si>
  <si>
    <t>ClassRoom Teachers</t>
  </si>
  <si>
    <t>M1</t>
  </si>
  <si>
    <t>N/a</t>
  </si>
  <si>
    <t>E07</t>
  </si>
  <si>
    <t>M2</t>
  </si>
  <si>
    <t>M3</t>
  </si>
  <si>
    <t>M4</t>
  </si>
  <si>
    <t>M5</t>
  </si>
  <si>
    <t>M6</t>
  </si>
  <si>
    <t>U1</t>
  </si>
  <si>
    <t>U2</t>
  </si>
  <si>
    <t>U3</t>
  </si>
  <si>
    <t>Leadership Pay Range Group</t>
  </si>
  <si>
    <t>L1</t>
  </si>
  <si>
    <t>L2</t>
  </si>
  <si>
    <t>L3</t>
  </si>
  <si>
    <t>L4</t>
  </si>
  <si>
    <t>L5</t>
  </si>
  <si>
    <t>L6</t>
  </si>
  <si>
    <t>L7</t>
  </si>
  <si>
    <t>L8</t>
  </si>
  <si>
    <t>L9</t>
  </si>
  <si>
    <t>L10</t>
  </si>
  <si>
    <t>L11</t>
  </si>
  <si>
    <t>L12</t>
  </si>
  <si>
    <t>L13</t>
  </si>
  <si>
    <t>L14</t>
  </si>
  <si>
    <t>L15</t>
  </si>
  <si>
    <t>L16</t>
  </si>
  <si>
    <t>L17</t>
  </si>
  <si>
    <t>L18</t>
  </si>
  <si>
    <t>L19</t>
  </si>
  <si>
    <t>L20</t>
  </si>
  <si>
    <t>L21</t>
  </si>
  <si>
    <t>L22</t>
  </si>
  <si>
    <t>L23</t>
  </si>
  <si>
    <t>L24</t>
  </si>
  <si>
    <t>L25</t>
  </si>
  <si>
    <t>L26</t>
  </si>
  <si>
    <t>L27</t>
  </si>
  <si>
    <t>L28</t>
  </si>
  <si>
    <t>L29</t>
  </si>
  <si>
    <t>L30</t>
  </si>
  <si>
    <t>L31</t>
  </si>
  <si>
    <t>L32</t>
  </si>
  <si>
    <t>L33</t>
  </si>
  <si>
    <t>L34</t>
  </si>
  <si>
    <t>L35</t>
  </si>
  <si>
    <t>L36</t>
  </si>
  <si>
    <t>L37</t>
  </si>
  <si>
    <t>L38</t>
  </si>
  <si>
    <t>L39</t>
  </si>
  <si>
    <t>L40</t>
  </si>
  <si>
    <t>L41</t>
  </si>
  <si>
    <t>L42</t>
  </si>
  <si>
    <t>L43</t>
  </si>
  <si>
    <t>Notice Period</t>
  </si>
  <si>
    <t>MKC Competency Level</t>
  </si>
  <si>
    <t>Pay Structure</t>
  </si>
  <si>
    <t>JE Range</t>
  </si>
  <si>
    <t>Grade</t>
  </si>
  <si>
    <t>Pay</t>
  </si>
  <si>
    <t>NJC scp</t>
  </si>
  <si>
    <t>Salary</t>
  </si>
  <si>
    <t>Hourly Rate</t>
  </si>
  <si>
    <t>Point</t>
  </si>
  <si>
    <t xml:space="preserve">£ </t>
  </si>
  <si>
    <t>£</t>
  </si>
  <si>
    <t>Incremental Increase</t>
  </si>
  <si>
    <t>Incremental Increase @ 6/12</t>
  </si>
  <si>
    <t>3 months</t>
  </si>
  <si>
    <t>Level 4</t>
  </si>
  <si>
    <t>HAY Job Evalution</t>
  </si>
  <si>
    <t>O</t>
  </si>
  <si>
    <t>O3</t>
  </si>
  <si>
    <t>O2</t>
  </si>
  <si>
    <t>O1</t>
  </si>
  <si>
    <t>N3</t>
  </si>
  <si>
    <t>N2</t>
  </si>
  <si>
    <t>N1</t>
  </si>
  <si>
    <t>M</t>
  </si>
  <si>
    <t>L</t>
  </si>
  <si>
    <t>2 months</t>
  </si>
  <si>
    <t>Level 3</t>
  </si>
  <si>
    <t>K</t>
  </si>
  <si>
    <t>K3</t>
  </si>
  <si>
    <t>K2</t>
  </si>
  <si>
    <t>K1</t>
  </si>
  <si>
    <t>NJC / HAY</t>
  </si>
  <si>
    <t>J</t>
  </si>
  <si>
    <t>J4</t>
  </si>
  <si>
    <t>J3</t>
  </si>
  <si>
    <t>J2</t>
  </si>
  <si>
    <t>J1</t>
  </si>
  <si>
    <t>NJC Job Evaluation</t>
  </si>
  <si>
    <t>I</t>
  </si>
  <si>
    <t>I4</t>
  </si>
  <si>
    <t>I3</t>
  </si>
  <si>
    <t>I2</t>
  </si>
  <si>
    <t>I1</t>
  </si>
  <si>
    <t>Level 2</t>
  </si>
  <si>
    <t>H</t>
  </si>
  <si>
    <t>H4</t>
  </si>
  <si>
    <t>H3</t>
  </si>
  <si>
    <t>H2</t>
  </si>
  <si>
    <t>H1</t>
  </si>
  <si>
    <t>1 month</t>
  </si>
  <si>
    <t>G</t>
  </si>
  <si>
    <t>G4</t>
  </si>
  <si>
    <t>G3</t>
  </si>
  <si>
    <t>G2</t>
  </si>
  <si>
    <t>G1</t>
  </si>
  <si>
    <t>F</t>
  </si>
  <si>
    <t>F4</t>
  </si>
  <si>
    <t>F3</t>
  </si>
  <si>
    <t>F2</t>
  </si>
  <si>
    <t>F1</t>
  </si>
  <si>
    <t>E</t>
  </si>
  <si>
    <t>E4</t>
  </si>
  <si>
    <t>E3</t>
  </si>
  <si>
    <t>E2</t>
  </si>
  <si>
    <t>E1</t>
  </si>
  <si>
    <t>Level 1</t>
  </si>
  <si>
    <t>D</t>
  </si>
  <si>
    <t>D3</t>
  </si>
  <si>
    <t>D2</t>
  </si>
  <si>
    <t>D1</t>
  </si>
  <si>
    <t>C</t>
  </si>
  <si>
    <t>C2</t>
  </si>
  <si>
    <t>C1</t>
  </si>
  <si>
    <t>B</t>
  </si>
  <si>
    <t>B1</t>
  </si>
  <si>
    <t>A</t>
  </si>
  <si>
    <t>A1</t>
  </si>
  <si>
    <t>School</t>
  </si>
  <si>
    <t>Password</t>
  </si>
  <si>
    <t>CFR</t>
  </si>
  <si>
    <t>Description</t>
  </si>
  <si>
    <t>Account</t>
  </si>
  <si>
    <t>TOTAL</t>
  </si>
  <si>
    <t>Apr</t>
  </si>
  <si>
    <t>May</t>
  </si>
  <si>
    <t>Jun</t>
  </si>
  <si>
    <t>Jul</t>
  </si>
  <si>
    <t>Aug</t>
  </si>
  <si>
    <t>Sep</t>
  </si>
  <si>
    <t>Oct</t>
  </si>
  <si>
    <t>Nov</t>
  </si>
  <si>
    <t>Dec</t>
  </si>
  <si>
    <t>Jan</t>
  </si>
  <si>
    <t>Feb</t>
  </si>
  <si>
    <t>Mar</t>
  </si>
  <si>
    <t>Abbeys Primary School</t>
  </si>
  <si>
    <t>I01</t>
  </si>
  <si>
    <t>Funds delegated by the LEA</t>
  </si>
  <si>
    <t>I02</t>
  </si>
  <si>
    <t>Funding for sixth form students</t>
  </si>
  <si>
    <t>I03</t>
  </si>
  <si>
    <t>SEN funding and High Needs Top Up funding</t>
  </si>
  <si>
    <t>I05</t>
  </si>
  <si>
    <t>Pupil Premium</t>
  </si>
  <si>
    <t>I06</t>
  </si>
  <si>
    <t>Other government grants</t>
  </si>
  <si>
    <t>I07</t>
  </si>
  <si>
    <t>Other grants and payments received</t>
  </si>
  <si>
    <t>I08a</t>
  </si>
  <si>
    <t>Income from Letting Premises</t>
  </si>
  <si>
    <t>I08b</t>
  </si>
  <si>
    <t>Other Income from Facilities &amp; Sevices</t>
  </si>
  <si>
    <t>I09</t>
  </si>
  <si>
    <t>Income from catering</t>
  </si>
  <si>
    <t>I10</t>
  </si>
  <si>
    <t>Receipts from supply teacher insurance claims</t>
  </si>
  <si>
    <t>I11</t>
  </si>
  <si>
    <t>Receipts from other insurance claims</t>
  </si>
  <si>
    <t>I12</t>
  </si>
  <si>
    <t>Income from contributions to visits etc.</t>
  </si>
  <si>
    <t>I13</t>
  </si>
  <si>
    <t>Donations and/or voluntary funds</t>
  </si>
  <si>
    <t>I15</t>
  </si>
  <si>
    <t>Pupil focused Extended School Funding &amp; Grants</t>
  </si>
  <si>
    <t>I18a</t>
  </si>
  <si>
    <t>Covid Job Retention Scheme</t>
  </si>
  <si>
    <t>I18b</t>
  </si>
  <si>
    <t>Covid Exceptional Costs</t>
  </si>
  <si>
    <t>I18c</t>
  </si>
  <si>
    <t>Covid Catch up Package</t>
  </si>
  <si>
    <t>I18d</t>
  </si>
  <si>
    <t>Additional Grants for Schools</t>
  </si>
  <si>
    <t>I16</t>
  </si>
  <si>
    <t>Community Focused School Funding and/or Grants</t>
  </si>
  <si>
    <t>I17</t>
  </si>
  <si>
    <t>Community Focused School Facilities Income</t>
  </si>
  <si>
    <t>Teaching staff</t>
  </si>
  <si>
    <t>Supply staff</t>
  </si>
  <si>
    <t>Education support staff</t>
  </si>
  <si>
    <t>Premises staff</t>
  </si>
  <si>
    <t>Administrative &amp; clerical staff</t>
  </si>
  <si>
    <t>Catering staff</t>
  </si>
  <si>
    <t>Cost of other staff</t>
  </si>
  <si>
    <t>E08</t>
  </si>
  <si>
    <t>Indirect employee expenses</t>
  </si>
  <si>
    <t>E09</t>
  </si>
  <si>
    <t>Staff development &amp; training</t>
  </si>
  <si>
    <t>E10</t>
  </si>
  <si>
    <t>Supply teacher insurance</t>
  </si>
  <si>
    <t>E11</t>
  </si>
  <si>
    <t>Staff related insurance</t>
  </si>
  <si>
    <t>E12</t>
  </si>
  <si>
    <t>Building maintenance and improvement</t>
  </si>
  <si>
    <t>E13</t>
  </si>
  <si>
    <t>Grounds maintenance and improvement</t>
  </si>
  <si>
    <t>E14</t>
  </si>
  <si>
    <t>Cleaning &amp; caretaking</t>
  </si>
  <si>
    <t>E15</t>
  </si>
  <si>
    <t>Water &amp; sewerage</t>
  </si>
  <si>
    <t>E16</t>
  </si>
  <si>
    <t>Energy</t>
  </si>
  <si>
    <t>E17</t>
  </si>
  <si>
    <t>Rates</t>
  </si>
  <si>
    <t>E18</t>
  </si>
  <si>
    <t>Other occupation costs</t>
  </si>
  <si>
    <t>E19</t>
  </si>
  <si>
    <t>Learning resources (not ICT)</t>
  </si>
  <si>
    <t>E20a</t>
  </si>
  <si>
    <t>ICT - Connectivity</t>
  </si>
  <si>
    <t>E20b</t>
  </si>
  <si>
    <t>ICT - Onsite Servers</t>
  </si>
  <si>
    <t>E20c</t>
  </si>
  <si>
    <t>ICT - Learning resources</t>
  </si>
  <si>
    <t>E20d</t>
  </si>
  <si>
    <t>ICT - Software Licences</t>
  </si>
  <si>
    <t>E20e</t>
  </si>
  <si>
    <t>ICT - Laptops, Desktops &amp; Tablets</t>
  </si>
  <si>
    <t>E20f</t>
  </si>
  <si>
    <t>ICT - Hardware Purchases</t>
  </si>
  <si>
    <t>E20g</t>
  </si>
  <si>
    <t>ICT  - support</t>
  </si>
  <si>
    <t>E21</t>
  </si>
  <si>
    <t>Exam fees</t>
  </si>
  <si>
    <t>E22</t>
  </si>
  <si>
    <t>Administrative supplies</t>
  </si>
  <si>
    <t>E23</t>
  </si>
  <si>
    <t>Other insurance premiums</t>
  </si>
  <si>
    <t>E24</t>
  </si>
  <si>
    <t>Special facilities</t>
  </si>
  <si>
    <t>E25</t>
  </si>
  <si>
    <t>Catering supplies</t>
  </si>
  <si>
    <t>E26</t>
  </si>
  <si>
    <t>Agency supply staff</t>
  </si>
  <si>
    <t>E27</t>
  </si>
  <si>
    <t>Bought in professional services – curriculum</t>
  </si>
  <si>
    <t>E28</t>
  </si>
  <si>
    <t>Bought in professional services - other</t>
  </si>
  <si>
    <t>E29</t>
  </si>
  <si>
    <t>Loan interest</t>
  </si>
  <si>
    <t>E30</t>
  </si>
  <si>
    <t>Direct revenue financing (revenue contributions to capital - Match CI04)</t>
  </si>
  <si>
    <t>E31</t>
  </si>
  <si>
    <t>Community Focused School Staff</t>
  </si>
  <si>
    <t>E32</t>
  </si>
  <si>
    <t>Community Focused School Costs</t>
  </si>
  <si>
    <t>CI01</t>
  </si>
  <si>
    <t>Capital Income</t>
  </si>
  <si>
    <t>CI03</t>
  </si>
  <si>
    <t>Private Income</t>
  </si>
  <si>
    <t>CI04</t>
  </si>
  <si>
    <t>Direct revenue financing (revenue contributions to capital - Match E30)</t>
  </si>
  <si>
    <t>CE01</t>
  </si>
  <si>
    <t>Acquisition of land &amp; existing buildings</t>
  </si>
  <si>
    <t>CE02</t>
  </si>
  <si>
    <t>New construction, conversion, and renovation</t>
  </si>
  <si>
    <t>CE03</t>
  </si>
  <si>
    <t>Vehicles, plant, equipment and machinery</t>
  </si>
  <si>
    <t>CE04a</t>
  </si>
  <si>
    <t>CE04b</t>
  </si>
  <si>
    <t>ICT - Online Servers</t>
  </si>
  <si>
    <t>CE04c</t>
  </si>
  <si>
    <t>ICT - Administration, Software &amp; Systems</t>
  </si>
  <si>
    <t>CE04d</t>
  </si>
  <si>
    <t>CE04e</t>
  </si>
  <si>
    <t>ICT - Other Hardware</t>
  </si>
  <si>
    <t>Barleyhurst Park Primary School</t>
  </si>
  <si>
    <t>Bishop Parker Catholic Combined School</t>
  </si>
  <si>
    <t>Bow Brickhill Church of England Primary School</t>
  </si>
  <si>
    <t>Bradwell Village School</t>
  </si>
  <si>
    <t>Brooklands Farm Primary School</t>
  </si>
  <si>
    <t>Broughton Fields School</t>
  </si>
  <si>
    <t>Bushfield School</t>
  </si>
  <si>
    <t>Caroline Haslett Primary School</t>
  </si>
  <si>
    <t>Castlethorpe First School</t>
  </si>
  <si>
    <t>Cedars Primary School</t>
  </si>
  <si>
    <t>Cold Harbour Church of England School</t>
  </si>
  <si>
    <t>Downs Barn School</t>
  </si>
  <si>
    <t>Falconhurst School</t>
  </si>
  <si>
    <t>Germander Park School</t>
  </si>
  <si>
    <t>Giffard Park Primary School</t>
  </si>
  <si>
    <t>Giles Brook Primary School</t>
  </si>
  <si>
    <t>Glastonbury Thorn School</t>
  </si>
  <si>
    <t>Great Linford Primary School</t>
  </si>
  <si>
    <t>Green Park School</t>
  </si>
  <si>
    <t>443o470v</t>
  </si>
  <si>
    <t>Greenleys First School</t>
  </si>
  <si>
    <t>Greenleys Junior School</t>
  </si>
  <si>
    <t>Hanslope Primary School</t>
  </si>
  <si>
    <t>Haversham Village School</t>
  </si>
  <si>
    <t>Heelands School</t>
  </si>
  <si>
    <t>Howe Park School</t>
  </si>
  <si>
    <t>Knowles Nursery</t>
  </si>
  <si>
    <t>Long Meadow School</t>
  </si>
  <si>
    <t>Loughton Manor First School</t>
  </si>
  <si>
    <t>Moorlands Nursery</t>
  </si>
  <si>
    <t>Newton Blossomville C Of E First School</t>
  </si>
  <si>
    <t>Newton Leys Primary School</t>
  </si>
  <si>
    <t>1xH34pR7</t>
  </si>
  <si>
    <t>North Crawley Church of England School</t>
  </si>
  <si>
    <t>Oldbrook First School</t>
  </si>
  <si>
    <t>Pepper Hill School</t>
  </si>
  <si>
    <t>Portfields Primary School</t>
  </si>
  <si>
    <t>Priory Common School</t>
  </si>
  <si>
    <t>Radcliffe School</t>
  </si>
  <si>
    <t>The Redway School</t>
  </si>
  <si>
    <t>Romans Field School</t>
  </si>
  <si>
    <t>Russell Street School</t>
  </si>
  <si>
    <t>Sherington C of E School</t>
  </si>
  <si>
    <t>Slated Row School</t>
  </si>
  <si>
    <t>E20A</t>
  </si>
  <si>
    <t>Connectivity</t>
  </si>
  <si>
    <t>E20B</t>
  </si>
  <si>
    <t>Onsite Servers</t>
  </si>
  <si>
    <t>E20C</t>
  </si>
  <si>
    <t>IT Learning Resources</t>
  </si>
  <si>
    <t>E20D</t>
  </si>
  <si>
    <t>Administration, Software &amp; Systems</t>
  </si>
  <si>
    <t>E20E</t>
  </si>
  <si>
    <t>Laptops, Desktops &amp; Tablets</t>
  </si>
  <si>
    <t>E20F</t>
  </si>
  <si>
    <t>Other Hardware</t>
  </si>
  <si>
    <t>E20G</t>
  </si>
  <si>
    <t>IT Support</t>
  </si>
  <si>
    <t>CE04A - Connectivity</t>
  </si>
  <si>
    <t>CE04B - Onsite Servers</t>
  </si>
  <si>
    <t>CE04C - Administration Software &amp; Systems</t>
  </si>
  <si>
    <t>CE04D - Laptops, Desktops &amp; Systems</t>
  </si>
  <si>
    <t>Information and communications technology</t>
  </si>
  <si>
    <t>Southwood School</t>
  </si>
  <si>
    <t>667j918p</t>
  </si>
  <si>
    <t>St Andrew's C E Infant School</t>
  </si>
  <si>
    <t>St Bernadette's Catholic Primary School</t>
  </si>
  <si>
    <t>St Mary Magdalene</t>
  </si>
  <si>
    <t>St Monica's Catholic Primary School</t>
  </si>
  <si>
    <t>St Paul's Catholic School</t>
  </si>
  <si>
    <t>St Thomas Aquinas Catholic Primary School</t>
  </si>
  <si>
    <t>Stanton Middle School</t>
  </si>
  <si>
    <t>Stoke Goldington Church of England First School</t>
  </si>
  <si>
    <t>Summerfield School</t>
  </si>
  <si>
    <t>The Willows School and Early Years Centre</t>
  </si>
  <si>
    <t>Wavendon Gate School</t>
  </si>
  <si>
    <t>White Spire (Special) School</t>
  </si>
  <si>
    <t>Wood End Infant &amp; Pre School</t>
  </si>
  <si>
    <t>The Woodlands School</t>
  </si>
  <si>
    <t xml:space="preserve">Direct revenue financing </t>
  </si>
  <si>
    <t>CE04A</t>
  </si>
  <si>
    <t>CE04B</t>
  </si>
  <si>
    <t>CE04C</t>
  </si>
  <si>
    <t>CE04D</t>
  </si>
  <si>
    <t>Wyvern School</t>
  </si>
  <si>
    <t>SAP CODE</t>
  </si>
  <si>
    <t>Account title</t>
  </si>
  <si>
    <t>Code</t>
  </si>
  <si>
    <t>B01</t>
  </si>
  <si>
    <t>B02</t>
  </si>
  <si>
    <t>B03</t>
  </si>
  <si>
    <t>B05</t>
  </si>
  <si>
    <t>B06</t>
  </si>
  <si>
    <t>SP2348</t>
  </si>
  <si>
    <t>683x296j</t>
  </si>
  <si>
    <t>Abbeys Combined School</t>
  </si>
  <si>
    <t>SP2238</t>
  </si>
  <si>
    <t>544h335u</t>
  </si>
  <si>
    <t>SP3377</t>
  </si>
  <si>
    <t>208w746y</t>
  </si>
  <si>
    <t>Bishop Parker Catholic School</t>
  </si>
  <si>
    <t>SP3384</t>
  </si>
  <si>
    <t>785w778f</t>
  </si>
  <si>
    <t>Bow Brickhill First School</t>
  </si>
  <si>
    <t>SP2309</t>
  </si>
  <si>
    <t>356i515x</t>
  </si>
  <si>
    <t>Brooksward School</t>
  </si>
  <si>
    <t>SP2017</t>
  </si>
  <si>
    <t>593d393f</t>
  </si>
  <si>
    <t>Broughton Fields Combined School</t>
  </si>
  <si>
    <t>SP2121</t>
  </si>
  <si>
    <t>966x438s</t>
  </si>
  <si>
    <t>Bushfield Middle School</t>
  </si>
  <si>
    <t>SP2336</t>
  </si>
  <si>
    <t>576m105i</t>
  </si>
  <si>
    <t>Caroline Haslett School</t>
  </si>
  <si>
    <t>SP2015</t>
  </si>
  <si>
    <t>567s135u</t>
  </si>
  <si>
    <t>SP2346</t>
  </si>
  <si>
    <t>192u596h</t>
  </si>
  <si>
    <t>Cedars Combined School</t>
  </si>
  <si>
    <t>SP3000</t>
  </si>
  <si>
    <t>188b616h</t>
  </si>
  <si>
    <t>Cold Harbour C E Combined School</t>
  </si>
  <si>
    <t>SP2313</t>
  </si>
  <si>
    <t>35s874q</t>
  </si>
  <si>
    <t>Downs Barn First School</t>
  </si>
  <si>
    <t>Drayton Park School</t>
  </si>
  <si>
    <t>Emerson Valley School</t>
  </si>
  <si>
    <t>SP2285</t>
  </si>
  <si>
    <t>64d48c</t>
  </si>
  <si>
    <t>Falconhurst Combined School</t>
  </si>
  <si>
    <t>SP2316</t>
  </si>
  <si>
    <t>405r710m</t>
  </si>
  <si>
    <t>Germander Park First School</t>
  </si>
  <si>
    <t>SP2323</t>
  </si>
  <si>
    <t>6s938g</t>
  </si>
  <si>
    <t>Giffard Park School</t>
  </si>
  <si>
    <t>SP3376</t>
  </si>
  <si>
    <t>310c303f</t>
  </si>
  <si>
    <t>Giles Brook Combined School</t>
  </si>
  <si>
    <t>SP2347</t>
  </si>
  <si>
    <t>123o359k</t>
  </si>
  <si>
    <t>Glastonbury Thorn First School</t>
  </si>
  <si>
    <t>SP2303</t>
  </si>
  <si>
    <t>275h732y</t>
  </si>
  <si>
    <t>Great Linford CC School</t>
  </si>
  <si>
    <t>Green Park  School</t>
  </si>
  <si>
    <t>SP2337</t>
  </si>
  <si>
    <t>SP2272</t>
  </si>
  <si>
    <t>450u970i</t>
  </si>
  <si>
    <t>SP2305</t>
  </si>
  <si>
    <t>643y979t</t>
  </si>
  <si>
    <t>Greenleys Middle School</t>
  </si>
  <si>
    <t>SP2042</t>
  </si>
  <si>
    <t>967n246o</t>
  </si>
  <si>
    <t>SP2043</t>
  </si>
  <si>
    <t>274t686m</t>
  </si>
  <si>
    <t>Haversham First School</t>
  </si>
  <si>
    <t>SP2324</t>
  </si>
  <si>
    <t>128h609d</t>
  </si>
  <si>
    <t>Heelands First School</t>
  </si>
  <si>
    <t>SP2006</t>
  </si>
  <si>
    <t>283y650v</t>
  </si>
  <si>
    <t>SN1003</t>
  </si>
  <si>
    <t>841x879w</t>
  </si>
  <si>
    <t>Knowles Nursery School</t>
  </si>
  <si>
    <t>SP2007</t>
  </si>
  <si>
    <t>326l864s</t>
  </si>
  <si>
    <t>SP2506</t>
  </si>
  <si>
    <t>316y546e</t>
  </si>
  <si>
    <t>Merebrook School</t>
  </si>
  <si>
    <t>SN1090</t>
  </si>
  <si>
    <t>116q376h</t>
  </si>
  <si>
    <t>SP3003</t>
  </si>
  <si>
    <t>92q49d</t>
  </si>
  <si>
    <t>Moorlands Centre Nursery School</t>
  </si>
  <si>
    <t>Newton Leys Primary Schools</t>
  </si>
  <si>
    <t>SP3390</t>
  </si>
  <si>
    <t>Newton Blossomville C E First School</t>
  </si>
  <si>
    <t>SP3004</t>
  </si>
  <si>
    <t>497k484l</t>
  </si>
  <si>
    <t>SP2062</t>
  </si>
  <si>
    <t>933t403r</t>
  </si>
  <si>
    <t>North Crawley C E First School</t>
  </si>
  <si>
    <t>SP2247</t>
  </si>
  <si>
    <t>550u834a</t>
  </si>
  <si>
    <t>SP2002</t>
  </si>
  <si>
    <t>694c861d</t>
  </si>
  <si>
    <t>Pepper Hill First School</t>
  </si>
  <si>
    <t>SP2322</t>
  </si>
  <si>
    <t>752d733h</t>
  </si>
  <si>
    <t>Priory Common First School</t>
  </si>
  <si>
    <t>SS5406</t>
  </si>
  <si>
    <t>172c677k</t>
  </si>
  <si>
    <t>The Radcliffe School</t>
  </si>
  <si>
    <t>SL7034</t>
  </si>
  <si>
    <t>984n400c</t>
  </si>
  <si>
    <t>SL7015</t>
  </si>
  <si>
    <t>354x156y</t>
  </si>
  <si>
    <t>Romans Field Special School</t>
  </si>
  <si>
    <t>SP2112</t>
  </si>
  <si>
    <t>733u76l</t>
  </si>
  <si>
    <t>Russell First School</t>
  </si>
  <si>
    <t>SP3005</t>
  </si>
  <si>
    <t>929u173s</t>
  </si>
  <si>
    <t>Sherington First School</t>
  </si>
  <si>
    <t>SL7026</t>
  </si>
  <si>
    <t>972e667i</t>
  </si>
  <si>
    <t>Southwood  School</t>
  </si>
  <si>
    <t>SP2299</t>
  </si>
  <si>
    <t>Southwood Middle School</t>
  </si>
  <si>
    <t>SP3383</t>
  </si>
  <si>
    <t>686d673m</t>
  </si>
  <si>
    <t>SP3379</t>
  </si>
  <si>
    <t>294c302f</t>
  </si>
  <si>
    <t>St Mary Magdalene Catholic Primary School</t>
  </si>
  <si>
    <t>St Marys Wavendon</t>
  </si>
  <si>
    <t>SP3378</t>
  </si>
  <si>
    <t>775p999d</t>
  </si>
  <si>
    <t>St Monicas R C Combined School</t>
  </si>
  <si>
    <t>SS4702</t>
  </si>
  <si>
    <t>843v588r</t>
  </si>
  <si>
    <t>SP3369</t>
  </si>
  <si>
    <t>783g426m</t>
  </si>
  <si>
    <t>SP2301</t>
  </si>
  <si>
    <t>447l172j</t>
  </si>
  <si>
    <t>Stanton School</t>
  </si>
  <si>
    <t>Stanton</t>
  </si>
  <si>
    <t>SP3006</t>
  </si>
  <si>
    <t>403o958c</t>
  </si>
  <si>
    <t>Stoke Goldington C E First School</t>
  </si>
  <si>
    <t>SP2327</t>
  </si>
  <si>
    <t>93p960h</t>
  </si>
  <si>
    <t>Tickford Park Primary School</t>
  </si>
  <si>
    <t>SL7021</t>
  </si>
  <si>
    <t>75e560f</t>
  </si>
  <si>
    <t>SP2000</t>
  </si>
  <si>
    <t>424w108l</t>
  </si>
  <si>
    <t>SL7009</t>
  </si>
  <si>
    <t>890o873b</t>
  </si>
  <si>
    <t>White Spire School</t>
  </si>
  <si>
    <t>Willen Primary School</t>
  </si>
  <si>
    <t>SP2330</t>
  </si>
  <si>
    <t>338p57p</t>
  </si>
  <si>
    <t>SP2320</t>
  </si>
  <si>
    <t>124s704k</t>
  </si>
  <si>
    <t>The Willows First School</t>
  </si>
  <si>
    <t>SP2306</t>
  </si>
  <si>
    <t>39b257j</t>
  </si>
  <si>
    <t>Wood End First School</t>
  </si>
  <si>
    <t>SP2122</t>
  </si>
  <si>
    <t>729u814h</t>
  </si>
  <si>
    <t>Select School Name Here</t>
  </si>
  <si>
    <t>School Code</t>
  </si>
  <si>
    <t>Original Balance BF</t>
  </si>
  <si>
    <t>TPG</t>
  </si>
  <si>
    <t>Broughton Fields  School</t>
  </si>
  <si>
    <t>Moorlands Centre Nursery</t>
  </si>
  <si>
    <t>Type</t>
  </si>
  <si>
    <t>Status</t>
  </si>
  <si>
    <t>Facilities Time</t>
  </si>
  <si>
    <t>School Improvement</t>
  </si>
  <si>
    <t>Insurance</t>
  </si>
  <si>
    <t>Total</t>
  </si>
  <si>
    <t>Variance</t>
  </si>
  <si>
    <t>Insurance charge</t>
  </si>
  <si>
    <t>Insurance Notes</t>
  </si>
  <si>
    <t>Recouped de-delegation</t>
  </si>
  <si>
    <t>Combined</t>
  </si>
  <si>
    <t>Maintained</t>
  </si>
  <si>
    <t>Ashbrook School</t>
  </si>
  <si>
    <t>Infant</t>
  </si>
  <si>
    <t>Academy</t>
  </si>
  <si>
    <t>To be added back to cash advance in April 2025</t>
  </si>
  <si>
    <t>Not to be added back as they buy MKCC insurance</t>
  </si>
  <si>
    <t>Junior</t>
  </si>
  <si>
    <t>Charles Warren Academy</t>
  </si>
  <si>
    <t>Chestnuts Primary School</t>
  </si>
  <si>
    <t>Christ the Sower Ecumenical Primary School</t>
  </si>
  <si>
    <t>Fairfields Primary School</t>
  </si>
  <si>
    <t>Heronsgate School</t>
  </si>
  <si>
    <t>Heronshaw School</t>
  </si>
  <si>
    <t>Holmwood School</t>
  </si>
  <si>
    <t>Holne Chase Primary School</t>
  </si>
  <si>
    <t>Jubilee Wood Primary School</t>
  </si>
  <si>
    <t>Kents Hill School</t>
  </si>
  <si>
    <t>Knowles Primary School</t>
  </si>
  <si>
    <t>Langland Community School</t>
  </si>
  <si>
    <t>Lavendon School</t>
  </si>
  <si>
    <t>Loughton School</t>
  </si>
  <si>
    <t>Merebrook Infant School</t>
  </si>
  <si>
    <t>Middleton Primary School</t>
  </si>
  <si>
    <t>Monkston Primary School</t>
  </si>
  <si>
    <t>Moorland Primary School</t>
  </si>
  <si>
    <t>New Bradwell Primary School</t>
  </si>
  <si>
    <t>New Chapter Primary School</t>
  </si>
  <si>
    <t>Olney Infant Academy</t>
  </si>
  <si>
    <t>Olney Middle School</t>
  </si>
  <si>
    <t>Orchard Academy</t>
  </si>
  <si>
    <t>Oxley Park Academy</t>
  </si>
  <si>
    <t>Priory Rise School</t>
  </si>
  <si>
    <t>Secondary</t>
  </si>
  <si>
    <t>Rickley Park Primary School</t>
  </si>
  <si>
    <t>Shepherdswell Academy</t>
  </si>
  <si>
    <t>St Mary and St Giles Church of England School</t>
  </si>
  <si>
    <t>St Mary's Wavendon CofE Primary</t>
  </si>
  <si>
    <t>The Premier Academy</t>
  </si>
  <si>
    <t>Two Mile Ash School</t>
  </si>
  <si>
    <t>Water Hall Primary School</t>
  </si>
  <si>
    <t>Whitehouse Primary School</t>
  </si>
  <si>
    <t>Woodlands School</t>
  </si>
  <si>
    <t>Reimbursed insurance amounts</t>
  </si>
  <si>
    <t>Actual DfE RPA Amount</t>
  </si>
  <si>
    <t>Additional amount being paid by schools</t>
  </si>
  <si>
    <t>Bishop Parker</t>
  </si>
  <si>
    <t>RPA</t>
  </si>
  <si>
    <t>Bow Brickhill</t>
  </si>
  <si>
    <t>VA school but buys back from MKCC</t>
  </si>
  <si>
    <t>St Bernadettes</t>
  </si>
  <si>
    <t>St Monicas</t>
  </si>
  <si>
    <t>RPA from 1 April 2024</t>
  </si>
  <si>
    <t>St Thomas Aquinas</t>
  </si>
  <si>
    <t>Marsh</t>
  </si>
  <si>
    <t>School  Name</t>
  </si>
  <si>
    <t>Select School Here</t>
  </si>
  <si>
    <t>School Budget Share</t>
  </si>
  <si>
    <t>De-delegated Insurance Added Back</t>
  </si>
  <si>
    <t>IMPORTANT INFORMATION - PLEASE READ BEFORE COMPLETING</t>
  </si>
  <si>
    <t>This file includes the original budget template, the revised budget template, and a forecast template</t>
  </si>
  <si>
    <t>If there is any difficulty setting a balanced budget please contact Schools Finance immediately</t>
  </si>
  <si>
    <t>This is only at revised budget time</t>
  </si>
  <si>
    <t>-</t>
  </si>
  <si>
    <t>When a web remittance password is added on the revised budget tab, the original budget data will be populated.</t>
  </si>
  <si>
    <t>Do not submit if there are any checkboxes that are red.  There will be a message in cell A5 if the check boxes need reviewing.</t>
  </si>
  <si>
    <t>Original Budget Workings Tab</t>
  </si>
  <si>
    <t>Use this tab to make notes on line items and calculations</t>
  </si>
  <si>
    <t>Enter the schools web remittance password in the yellow box.  This will populate the original budget tab, the opening balances and the variance analysis tab</t>
  </si>
  <si>
    <r>
      <t xml:space="preserve">The table for the analysis of I01 </t>
    </r>
    <r>
      <rPr>
        <sz val="12"/>
        <rFont val="Arial"/>
        <family val="2"/>
      </rPr>
      <t>MUST</t>
    </r>
    <r>
      <rPr>
        <sz val="10"/>
        <rFont val="Arial"/>
        <family val="2"/>
      </rPr>
      <t xml:space="preserve"> be completed and </t>
    </r>
    <r>
      <rPr>
        <sz val="12"/>
        <rFont val="Arial"/>
        <family val="2"/>
      </rPr>
      <t>MUST</t>
    </r>
    <r>
      <rPr>
        <sz val="10"/>
        <rFont val="Arial"/>
        <family val="2"/>
      </rPr>
      <t xml:space="preserve"> agree to the total on your Original Budget tab.  If this does not agree to the amount on your budget tab you will see an error in Cell X7</t>
    </r>
  </si>
  <si>
    <t>Confirmation of energy inflation rates used in calculations must be included.</t>
  </si>
  <si>
    <t>Explanation of an in year deficit must be included if applicable.</t>
  </si>
  <si>
    <t>The analysis of pupil numbers must be included.</t>
  </si>
  <si>
    <t>The details of class numbers and any vertical grouping arrangements must be included.</t>
  </si>
  <si>
    <t>Opening balances are populated from the Original Budget tab</t>
  </si>
  <si>
    <t>Revised Budget Workings Tab</t>
  </si>
  <si>
    <r>
      <t xml:space="preserve">The table for the analysis of I01 </t>
    </r>
    <r>
      <rPr>
        <sz val="12"/>
        <rFont val="Arial"/>
        <family val="2"/>
      </rPr>
      <t>MUST</t>
    </r>
    <r>
      <rPr>
        <sz val="10"/>
        <rFont val="Arial"/>
        <family val="2"/>
      </rPr>
      <t xml:space="preserve"> be completed and </t>
    </r>
    <r>
      <rPr>
        <sz val="12"/>
        <rFont val="Arial"/>
        <family val="2"/>
      </rPr>
      <t>MUST</t>
    </r>
    <r>
      <rPr>
        <sz val="10"/>
        <rFont val="Arial"/>
        <family val="2"/>
      </rPr>
      <t xml:space="preserve"> agree to the total on your Revised Budget tab.  If this does not agree to the amount on your budget tab you will see an error in Cell U7</t>
    </r>
  </si>
  <si>
    <r>
      <t xml:space="preserve">Variance Analysis Tab - </t>
    </r>
    <r>
      <rPr>
        <b/>
        <u/>
        <sz val="12"/>
        <color rgb="FFFF0000"/>
        <rFont val="Arial"/>
        <family val="2"/>
      </rPr>
      <t>TO BE COMPLETED WHEN POPULATING THE REVISED BUDGET</t>
    </r>
  </si>
  <si>
    <t>Red cells in column G on this tab indicate an explanation of the variance between the original budget and the revised budget is required.  Do not submit the file if there are any cells that remain red.</t>
  </si>
  <si>
    <t>Forecast Template Tab</t>
  </si>
  <si>
    <t>Enter the year to date actuals in the appropriate column (eg August ytd actuals would be entered in column J.  Expected spend of the remaining months can then be profiled and a forecast will be calculated in column R</t>
  </si>
  <si>
    <t>Column T shows the variance between the original/revised budget and the forecast with room in column V for explanations.</t>
  </si>
  <si>
    <t>This template does not have to be completed as part of the budget process.  It is included for schools to use as part of their financial monitoring.</t>
  </si>
  <si>
    <t>Submitting the Budget</t>
  </si>
  <si>
    <t>The final version of both original and revised budgets must be signed by both Headteacher and Chair of Governors and a scanned copy of the budget with signatures must be emailed to the Schools Finance team.  We are unable to accept an unsigned budget</t>
  </si>
  <si>
    <t>An excel copy of the final version must also be emailed to the Schools Finance team</t>
  </si>
  <si>
    <t>Guidance Notes for Completing  Budget Plan</t>
  </si>
  <si>
    <t>Entries can be entered to two decimal places.</t>
  </si>
  <si>
    <t>Income Section</t>
  </si>
  <si>
    <t>Always input figures as a negative in this section.</t>
  </si>
  <si>
    <t>Figures for the school budget share can be found on the toolkit file via the link below.  Any additional funding allocated through the Cash Advance or other funding streams should also be included.</t>
  </si>
  <si>
    <t>Details of other grant funding can be found on the link below, this sheet should help with estimating amounts, payment dates and links to the terms and conditions of each grant.</t>
  </si>
  <si>
    <t>https://www.milton-keynes.gov.uk/schools-and-lifelong-learning/information-schools/local-management-schools-lms/school-funding</t>
  </si>
  <si>
    <t xml:space="preserve">Any additional income over the year should be added to the appropriate CFR income headings and broken down under the workings page. </t>
  </si>
  <si>
    <t>Expenditure Section</t>
  </si>
  <si>
    <t>Always input figures as a positive in this section.</t>
  </si>
  <si>
    <t>Where lease expenditure is more than £20k or it is for a motor vehicle, it should be recorded as capital with a revenue contribution to capital entered in E30 and CI04.</t>
  </si>
  <si>
    <t>Notional amounts for de-delegation should be included in income in I01, and expenditure in - E11 Facilities Time, E23 Insurance &amp; E27 School Improvement.</t>
  </si>
  <si>
    <t>Notional amounts for rates should be included in income in I01 and expenditure in E17</t>
  </si>
  <si>
    <t>Notional Transactions</t>
  </si>
  <si>
    <t>Dedelegated Budgets</t>
  </si>
  <si>
    <t>The De-delegated budget tab on this file gives the figures that need to be included.  This will not affect the bottom line carry forward, it ensures that both the costs and associated income are included within the budget.</t>
  </si>
  <si>
    <t>Schools should budget and post the de-delegated journal as early as possible to ensure no variances occur in the budget monitoring.</t>
  </si>
  <si>
    <t>NNDR</t>
  </si>
  <si>
    <t>Capital</t>
  </si>
  <si>
    <t>Figures for CI01 can be found on your Cash Advance Schedule and any additional funding from the LA. Please breakdown on workings sheet.</t>
  </si>
  <si>
    <t>Monies that are being used from revenue expenditure (E30) to balance capital should be put into CI04.  This includes covering a shortfall in capital funding, or to cover the cost of leases over £20k or leases for motor vehicles where the cost is recorded as capital expenditure.</t>
  </si>
  <si>
    <t>CI03 should contain any monies received from an external source i.e school fund etc.</t>
  </si>
  <si>
    <t>Capital Expenditure</t>
  </si>
  <si>
    <t>Include the cost of leases over £20k or leases for all motor vehicles.</t>
  </si>
  <si>
    <t>Balances</t>
  </si>
  <si>
    <t>All balances should be B/fwd (from the old year) and C/fwd (to the new year). Surplus B/fwds will be shown as a negative and deficits as a positive.  Surplus C/fwds will be shown as a positive and deficits as a negative.</t>
  </si>
  <si>
    <t>Revenue balances are recorded as follows:</t>
  </si>
  <si>
    <r>
      <rPr>
        <b/>
        <sz val="10"/>
        <rFont val="Arial"/>
        <family val="2"/>
      </rPr>
      <t>B01</t>
    </r>
    <r>
      <rPr>
        <sz val="10"/>
        <rFont val="Arial"/>
        <family val="2"/>
      </rPr>
      <t xml:space="preserve"> Committed Revenue Balance.  Committed amounts are where a school has entered into a contract or raised a purchase order but the goods or services have not been received by 31st March.  Deficit budgets should also be included, as spent money is already committed.</t>
    </r>
  </si>
  <si>
    <r>
      <rPr>
        <b/>
        <sz val="10"/>
        <rFont val="Arial"/>
        <family val="2"/>
      </rPr>
      <t>B02</t>
    </r>
    <r>
      <rPr>
        <sz val="10"/>
        <rFont val="Arial"/>
        <family val="2"/>
      </rPr>
      <t xml:space="preserve"> Uncommitted Revenue Balance.  These are any other revenue balances that have not been committed.  Funding ear-marked (but not committed) for specific purposes should be shown here.</t>
    </r>
  </si>
  <si>
    <r>
      <rPr>
        <b/>
        <sz val="10"/>
        <rFont val="Arial"/>
        <family val="2"/>
      </rPr>
      <t>B03</t>
    </r>
    <r>
      <rPr>
        <sz val="10"/>
        <rFont val="Arial"/>
        <family val="2"/>
      </rPr>
      <t xml:space="preserve"> Devolved Formula Capital balances.</t>
    </r>
  </si>
  <si>
    <r>
      <rPr>
        <b/>
        <sz val="10"/>
        <rFont val="Arial"/>
        <family val="2"/>
      </rPr>
      <t>B05</t>
    </r>
    <r>
      <rPr>
        <sz val="10"/>
        <rFont val="Arial"/>
        <family val="2"/>
      </rPr>
      <t xml:space="preserve"> Other capital balances which do not fall in the category of Devolved Formula Capital.</t>
    </r>
  </si>
  <si>
    <r>
      <rPr>
        <b/>
        <sz val="10"/>
        <rFont val="Arial"/>
        <family val="2"/>
      </rPr>
      <t>B06</t>
    </r>
    <r>
      <rPr>
        <sz val="10"/>
        <rFont val="Arial"/>
        <family val="2"/>
      </rPr>
      <t xml:space="preserve"> Community focused School activities only.</t>
    </r>
  </si>
  <si>
    <t>Brought forward balances will be notified on a year end letter.</t>
  </si>
  <si>
    <t>If there is an overall deficit budget you will be required to submit a recovery plan showing how and when this will be brought back to a surplus balance.</t>
  </si>
  <si>
    <t>Profiling</t>
  </si>
  <si>
    <t>All schools must submit a profiled budget.</t>
  </si>
  <si>
    <t xml:space="preserve">Schools should look closely at the previous years spending as a guide to identify appropriate profiles.  </t>
  </si>
  <si>
    <t xml:space="preserve">All revenue &amp; capital income paid by the LA should be profiled in line with the cash advance schedule.  </t>
  </si>
  <si>
    <t>Profiles must add up correctly and balance.</t>
  </si>
  <si>
    <t>Original Budget Workings &amp; Revised Budget Workings</t>
  </si>
  <si>
    <t>I01 Analysis</t>
  </si>
  <si>
    <t>All schools must submit an analysis of their I01 income.  The school budget share, the de-delegated budget and the NNDR amounts have been pre-loaded but the remaining lines will need to be completed to reconcile with the amount included in the budget for I01.</t>
  </si>
  <si>
    <t>Confirmation of the Energy Inflation Rates Used</t>
  </si>
  <si>
    <t xml:space="preserve">The energy inflation rate table on the Original Budget &amp; Revisded Budget Workings tab must be completed to show which inflation rate has been used for gas and electricity, and for which part of the year.  Please also include a comment if you have used a different percentage to the guidance or if your inflation adjustments are not adjusted in October. </t>
  </si>
  <si>
    <t>Explanation of In Year Deficit</t>
  </si>
  <si>
    <t>If you have an in year deficit you must explain why this has happened.  If this is due to one off planned expenditure please explain what the expenditure is for, or if this is for ongoing costs such as staff costs, you should clearly state how these costs will be sustained in the future when the balances have diminished.</t>
  </si>
  <si>
    <t>Pupil Numbers by Year Group</t>
  </si>
  <si>
    <t>The pupil numbers table must be completed</t>
  </si>
  <si>
    <t>Total Number of Classes</t>
  </si>
  <si>
    <t>The total number of classes table must be completed, if you use a vertical grouping model please explain how that is structured.</t>
  </si>
  <si>
    <t>Teacher salary tables have been loaded using the assumption that the September 2025 salaries will increase by 2.8%.</t>
  </si>
  <si>
    <t>Support staff salary tables have been loaded using the assumption that salaries will increase by 3% from April 2025.</t>
  </si>
  <si>
    <t>Any checks highlighted red should be reviewed and corrected</t>
  </si>
  <si>
    <t>ORIGINAL BUDGET PLAN</t>
  </si>
  <si>
    <t>SPREADSHEET CHECKS</t>
  </si>
  <si>
    <t>Web Remittance</t>
  </si>
  <si>
    <t>Yes</t>
  </si>
  <si>
    <t xml:space="preserve">School Name:       </t>
  </si>
  <si>
    <t xml:space="preserve">Financial Year:  </t>
  </si>
  <si>
    <t>School Code Completed</t>
  </si>
  <si>
    <t xml:space="preserve">School Code: </t>
  </si>
  <si>
    <t>School Name Completed</t>
  </si>
  <si>
    <t>ORIGINAL</t>
  </si>
  <si>
    <t>Apr.</t>
  </si>
  <si>
    <t xml:space="preserve">May </t>
  </si>
  <si>
    <t>June</t>
  </si>
  <si>
    <t>July</t>
  </si>
  <si>
    <t>Aug.</t>
  </si>
  <si>
    <t>Sept.</t>
  </si>
  <si>
    <t>Oct.</t>
  </si>
  <si>
    <t>Nov.</t>
  </si>
  <si>
    <t>Dec.</t>
  </si>
  <si>
    <t xml:space="preserve">Jan. </t>
  </si>
  <si>
    <t>Feb.</t>
  </si>
  <si>
    <t>Mar.</t>
  </si>
  <si>
    <t>Profile Total</t>
  </si>
  <si>
    <t>Profiling is correct</t>
  </si>
  <si>
    <t>BUDGET</t>
  </si>
  <si>
    <t>Capital is correct</t>
  </si>
  <si>
    <t>I01 Check</t>
  </si>
  <si>
    <r>
      <t>INCOME (</t>
    </r>
    <r>
      <rPr>
        <b/>
        <sz val="12"/>
        <color indexed="10"/>
        <rFont val="Arial"/>
        <family val="2"/>
      </rPr>
      <t>Input as minus figures</t>
    </r>
    <r>
      <rPr>
        <b/>
        <sz val="12"/>
        <rFont val="Arial"/>
        <family val="2"/>
      </rPr>
      <t>)</t>
    </r>
  </si>
  <si>
    <t>Ledger Code</t>
  </si>
  <si>
    <t>Surplus or Deficit?</t>
  </si>
  <si>
    <t>Overall Revenue Surplus or Deficit?</t>
  </si>
  <si>
    <t>In Year Revenue Deficit?</t>
  </si>
  <si>
    <t>Energy Inflation Rate Confirmation</t>
  </si>
  <si>
    <t>Pupil Numbers</t>
  </si>
  <si>
    <t>Class Numbers</t>
  </si>
  <si>
    <t>TOTAL INCOME</t>
  </si>
  <si>
    <t>EXPENDITURE</t>
  </si>
  <si>
    <r>
      <t>Direct revenue financing</t>
    </r>
    <r>
      <rPr>
        <sz val="10"/>
        <rFont val="Arial"/>
        <family val="2"/>
      </rPr>
      <t xml:space="preserve"> (revenue contributions to capital - Match CI04)</t>
    </r>
  </si>
  <si>
    <t>TOTAL EXPENDITURE</t>
  </si>
  <si>
    <r>
      <t>CAPITAL INCOME (</t>
    </r>
    <r>
      <rPr>
        <b/>
        <sz val="12"/>
        <color indexed="10"/>
        <rFont val="Arial"/>
        <family val="2"/>
      </rPr>
      <t>Input as minus figures</t>
    </r>
    <r>
      <rPr>
        <b/>
        <sz val="12"/>
        <rFont val="Arial"/>
        <family val="2"/>
      </rPr>
      <t>)</t>
    </r>
  </si>
  <si>
    <r>
      <t>Direct revenue financing</t>
    </r>
    <r>
      <rPr>
        <sz val="10"/>
        <rFont val="Arial"/>
        <family val="2"/>
      </rPr>
      <t xml:space="preserve"> (revenue contributions to capital - Match E30)</t>
    </r>
  </si>
  <si>
    <t>TOTAL CAPITAL INCOME</t>
  </si>
  <si>
    <t>CAPITAL EXPENDITURE</t>
  </si>
  <si>
    <t>TOTAL CAPITAL EXPENDITURE</t>
  </si>
  <si>
    <r>
      <t xml:space="preserve">BALANCES BROUGHT FORWARD </t>
    </r>
    <r>
      <rPr>
        <b/>
        <sz val="12"/>
        <color rgb="FFFF0000"/>
        <rFont val="Arial"/>
        <family val="2"/>
      </rPr>
      <t>(Input surpluses as minus figures)</t>
    </r>
  </si>
  <si>
    <t>Committed Revenue</t>
  </si>
  <si>
    <t>Uncommitted Revenue</t>
  </si>
  <si>
    <t>Community Funding</t>
  </si>
  <si>
    <t>TOTAL REVENUE</t>
  </si>
  <si>
    <t>Devolved Formula Capital</t>
  </si>
  <si>
    <t>Other Capital</t>
  </si>
  <si>
    <t>TOTAL CAPITAL</t>
  </si>
  <si>
    <t>TOTAL (SURPLUS)/DEFICIT BROUGHT FORWARD</t>
  </si>
  <si>
    <t>BALANCES CARRIED FORWARD</t>
  </si>
  <si>
    <r>
      <t>Headteacher</t>
    </r>
    <r>
      <rPr>
        <b/>
        <sz val="12"/>
        <color indexed="10"/>
        <rFont val="Arial"/>
        <family val="2"/>
      </rPr>
      <t xml:space="preserve"> </t>
    </r>
    <r>
      <rPr>
        <sz val="12"/>
        <color indexed="10"/>
        <rFont val="Arial"/>
        <family val="2"/>
      </rPr>
      <t>*</t>
    </r>
  </si>
  <si>
    <t>Chair of Governors / Finance Committee</t>
  </si>
  <si>
    <t>Signature (1):</t>
  </si>
  <si>
    <t>Signature (2):</t>
  </si>
  <si>
    <t>Name:</t>
  </si>
  <si>
    <t>Position:</t>
  </si>
  <si>
    <t>Date Signed:</t>
  </si>
  <si>
    <t>The Headteacher and Chair of Governors must sign the budget before it is submitted.</t>
  </si>
  <si>
    <r>
      <t xml:space="preserve">USE THIS SHEET FOR YOUR </t>
    </r>
    <r>
      <rPr>
        <b/>
        <u/>
        <sz val="14"/>
        <rFont val="Arial"/>
        <family val="2"/>
      </rPr>
      <t>ORIGINAL</t>
    </r>
    <r>
      <rPr>
        <b/>
        <sz val="14"/>
        <rFont val="Arial"/>
        <family val="2"/>
      </rPr>
      <t xml:space="preserve"> BUDGET WORKINGS</t>
    </r>
  </si>
  <si>
    <t>I01 - Funds Delegated by the LEA</t>
  </si>
  <si>
    <t>Amount</t>
  </si>
  <si>
    <t>Notes</t>
  </si>
  <si>
    <t>School Budget Share - As per the cash advance</t>
  </si>
  <si>
    <t>De-delegated Amounts</t>
  </si>
  <si>
    <t>NNDR Allocation</t>
  </si>
  <si>
    <t>This amount can be overtyped if your actual NNDR is different</t>
  </si>
  <si>
    <t>Place Funding</t>
  </si>
  <si>
    <t>Growth Funding</t>
  </si>
  <si>
    <t>Growth Protection</t>
  </si>
  <si>
    <t>Aditional Notional SEN</t>
  </si>
  <si>
    <t>Other</t>
  </si>
  <si>
    <t>Check</t>
  </si>
  <si>
    <t>Confirmation of Energy Inflation Rates Used</t>
  </si>
  <si>
    <t>Gas</t>
  </si>
  <si>
    <t>Electricity</t>
  </si>
  <si>
    <t>Comments</t>
  </si>
  <si>
    <t>Explanation of in year deficit if applicable</t>
  </si>
  <si>
    <t>If this is due to one off planned expenditure please explain what the expenditure is for, or if this is for ongoing costs such as staff costs, you should clearly state how these costs will be sustained in the future when the balances have diminished.</t>
  </si>
  <si>
    <t>PAN</t>
  </si>
  <si>
    <t>EY</t>
  </si>
  <si>
    <t>R</t>
  </si>
  <si>
    <t>October 2025</t>
  </si>
  <si>
    <t>Total number of classes in school</t>
  </si>
  <si>
    <t>Please explain below if you use a vertical grouping model, and how that is structured</t>
  </si>
  <si>
    <t>DEDELEGATED BUDGET/ACTUAL POSTINGS</t>
  </si>
  <si>
    <t>De-Delegated Budgets:</t>
  </si>
  <si>
    <t>The figures in column E in the blue section must be included in the budget and profiled 100% in April.  The I01 figure is in addition to the toolkit numbers</t>
  </si>
  <si>
    <t>Funding</t>
  </si>
  <si>
    <t>Free School Meal Eligiblity</t>
  </si>
  <si>
    <t>Licences and Subscriptions</t>
  </si>
  <si>
    <t xml:space="preserve">Facilities Time </t>
  </si>
  <si>
    <t xml:space="preserve">School Improvement </t>
  </si>
  <si>
    <t>TOTAL DE-DELEGATED BUDGET</t>
  </si>
  <si>
    <t>Journal required for De-Delegated Budgets:</t>
  </si>
  <si>
    <t>The figures in column E in the green section must be posted on to FMS in April.  This will replace the de-delegated posting usually done in January.</t>
  </si>
  <si>
    <t>DR  E23</t>
  </si>
  <si>
    <t>DR  E11</t>
  </si>
  <si>
    <t>DR  E27</t>
  </si>
  <si>
    <t>CR  I01</t>
  </si>
  <si>
    <t>NNDR BUDGET/ACTUAL POSTINGS</t>
  </si>
  <si>
    <t>Journal required for NNDR Budgets:</t>
  </si>
  <si>
    <t>DR  E17</t>
  </si>
  <si>
    <r>
      <t xml:space="preserve">USE THIS SHEET FOR YOUR </t>
    </r>
    <r>
      <rPr>
        <b/>
        <u/>
        <sz val="14"/>
        <rFont val="Arial"/>
        <family val="2"/>
      </rPr>
      <t>REVISED</t>
    </r>
    <r>
      <rPr>
        <b/>
        <sz val="14"/>
        <rFont val="Arial"/>
        <family val="2"/>
      </rPr>
      <t xml:space="preserve"> BUDGET WORKINGS</t>
    </r>
  </si>
  <si>
    <t>Core School Budget Grant</t>
  </si>
  <si>
    <t>Please explain below if you use a vertical grouping model and how that is structured</t>
  </si>
  <si>
    <t>REVISED BUDGET PLAN</t>
  </si>
  <si>
    <r>
      <rPr>
        <sz val="14"/>
        <rFont val="Arial"/>
        <family val="2"/>
      </rPr>
      <t>Variance Analysis Completed</t>
    </r>
    <r>
      <rPr>
        <sz val="8"/>
        <rFont val="Arial"/>
        <family val="2"/>
      </rPr>
      <t xml:space="preserve"> 
</t>
    </r>
    <r>
      <rPr>
        <sz val="10"/>
        <rFont val="Arial"/>
        <family val="2"/>
      </rPr>
      <t>(see next tab)</t>
    </r>
  </si>
  <si>
    <t>REVISED</t>
  </si>
  <si>
    <t xml:space="preserve">CE04e </t>
  </si>
  <si>
    <t>BALANCES BROUGHT FORWARD</t>
  </si>
  <si>
    <t>Teachers Pay Table</t>
  </si>
  <si>
    <t>Single Status Pay Table</t>
  </si>
  <si>
    <t>Column C</t>
  </si>
  <si>
    <t>Select Relevant Expense Code</t>
  </si>
  <si>
    <t>Column D</t>
  </si>
  <si>
    <t>Select Relevant Key Stage</t>
  </si>
  <si>
    <t>Column E</t>
  </si>
  <si>
    <t>Enter Employee Name/Initials</t>
  </si>
  <si>
    <t>Column F</t>
  </si>
  <si>
    <t>Enter FTE Value</t>
  </si>
  <si>
    <t>Column G</t>
  </si>
  <si>
    <t>Enter Hours Worked Per Week</t>
  </si>
  <si>
    <t>Column H</t>
  </si>
  <si>
    <t>Enter Weeks Worked Per Year</t>
  </si>
  <si>
    <t>Column I</t>
  </si>
  <si>
    <t>Select Teachers Pay Point</t>
  </si>
  <si>
    <t>Select Pay Grade</t>
  </si>
  <si>
    <t>Column J</t>
  </si>
  <si>
    <t>Calculates Salary of Full FTE (12 months Full Year, 5 months Aug Leaver, 7 months Sep Starter)</t>
  </si>
  <si>
    <t>Column K</t>
  </si>
  <si>
    <t>Calculates Salary Based on Actual FTE</t>
  </si>
  <si>
    <t>Column L</t>
  </si>
  <si>
    <t>Select Y/N for Employee SEN Allowance</t>
  </si>
  <si>
    <t>Enter Value of Any additional Payments</t>
  </si>
  <si>
    <t>Column M</t>
  </si>
  <si>
    <t>Enter Value of SEN allowance based on Actual FTE</t>
  </si>
  <si>
    <t>Select Position Type</t>
  </si>
  <si>
    <t>Column N</t>
  </si>
  <si>
    <t>Select TLR Payment Type</t>
  </si>
  <si>
    <t>Select if SMP, SPP or SSP is applicable</t>
  </si>
  <si>
    <t>Column O</t>
  </si>
  <si>
    <t>Enter Value of TLR Payment based on Actual FTE</t>
  </si>
  <si>
    <t>Enter Value of Effect of Above Allowance</t>
  </si>
  <si>
    <t>Column P</t>
  </si>
  <si>
    <t>Select Y/N for Employee Acting Allowance</t>
  </si>
  <si>
    <t>Select Y/N for Incremental Increase</t>
  </si>
  <si>
    <t>Column Q</t>
  </si>
  <si>
    <t>Enter Value of Employee Acting allowance based on Actual FTE</t>
  </si>
  <si>
    <t>Select New Level on Single Status Pay Scale after Incremental Increase</t>
  </si>
  <si>
    <t>Column R</t>
  </si>
  <si>
    <t>Enter Value of Any Additional Payments</t>
  </si>
  <si>
    <t>Calculates Value of Incremental Increase</t>
  </si>
  <si>
    <t>Column S</t>
  </si>
  <si>
    <t xml:space="preserve">Enter Value of Any Pay Protection </t>
  </si>
  <si>
    <t xml:space="preserve">Calculates Employers NIC at 13.8% </t>
  </si>
  <si>
    <t>Column T</t>
  </si>
  <si>
    <t xml:space="preserve">Calculates Employers Pension at 20.1% </t>
  </si>
  <si>
    <t>Column U</t>
  </si>
  <si>
    <t>Calculates total Salary Cost for Employee for 2024/25</t>
  </si>
  <si>
    <t>Column V</t>
  </si>
  <si>
    <t>Enter Value of Effect of Above Allowance on Annual Salary</t>
  </si>
  <si>
    <t>Column W</t>
  </si>
  <si>
    <t>Column X</t>
  </si>
  <si>
    <t>Select New Level on Teachers Pay Scale after Incremental Increase</t>
  </si>
  <si>
    <t>Column Y</t>
  </si>
  <si>
    <t>Column Z</t>
  </si>
  <si>
    <t>Column AA</t>
  </si>
  <si>
    <t xml:space="preserve">Calculates Employers Pension at 23.68% </t>
  </si>
  <si>
    <t>Column AB</t>
  </si>
  <si>
    <t xml:space="preserve">IMPORTANT: </t>
  </si>
  <si>
    <t>Formulas</t>
  </si>
  <si>
    <t>Ensure all formulas are copied down if rows are inserted with the correct formula based on Full Year (Orange), August Leaver (Blue) or September Starter (Purple) as per column A.</t>
  </si>
  <si>
    <t>National Insurance</t>
  </si>
  <si>
    <t>Where SMP, SPP or SSP have been claimed this will effect the Employers NI calculation. The formula can be overwritten where this is the case to allow for an adjustment for the reclaim value.</t>
  </si>
  <si>
    <t>Pension</t>
  </si>
  <si>
    <t>Where Employees have opted out in part or full of either pension scheme  this will effect the Pension calculated. The formula can be overwritten where this is the case</t>
  </si>
  <si>
    <t>All cells should be completed except the the white cells which are formulas</t>
  </si>
  <si>
    <t>Job Post</t>
  </si>
  <si>
    <t>Expense Code</t>
  </si>
  <si>
    <t>Key Stage Taught</t>
  </si>
  <si>
    <t>Name/Initials</t>
  </si>
  <si>
    <t>Structure Workings - April 2024 to March 2025</t>
  </si>
  <si>
    <t>FTE</t>
  </si>
  <si>
    <t>Hours Worked</t>
  </si>
  <si>
    <t xml:space="preserve">Weeks Paid </t>
  </si>
  <si>
    <t>Teachers Pay Point</t>
  </si>
  <si>
    <t>FTE salary</t>
  </si>
  <si>
    <t>Actual Salary</t>
  </si>
  <si>
    <t>SEN Allowance?</t>
  </si>
  <si>
    <t xml:space="preserve">SEN Allowance Payment </t>
  </si>
  <si>
    <t>TLR</t>
  </si>
  <si>
    <t>TLR Payment</t>
  </si>
  <si>
    <t>Acting Allowance?</t>
  </si>
  <si>
    <t>Acting Allowance Payment</t>
  </si>
  <si>
    <t>Other Additional Payment</t>
  </si>
  <si>
    <t>Pay Protection</t>
  </si>
  <si>
    <t>Position (Perm / FTC)</t>
  </si>
  <si>
    <t>Leave (maternity/ adaption/ paternity/ long term sickness / secondment)</t>
  </si>
  <si>
    <t>SMP/SPP /SSP Adjustment</t>
  </si>
  <si>
    <t>Incremental Increase?</t>
  </si>
  <si>
    <t>Incremental Increase Grade</t>
  </si>
  <si>
    <t>Incremental Increase £</t>
  </si>
  <si>
    <t>Employers NIC</t>
  </si>
  <si>
    <t>Teachers Pension at 28.68%</t>
  </si>
  <si>
    <t>Total Cost 2024/25</t>
  </si>
  <si>
    <t>Full Year</t>
  </si>
  <si>
    <t>Head Teacher</t>
  </si>
  <si>
    <t>Deputy Head</t>
  </si>
  <si>
    <t>Teacher</t>
  </si>
  <si>
    <t>August Leaver</t>
  </si>
  <si>
    <t>September Starter</t>
  </si>
  <si>
    <t>CHECK</t>
  </si>
  <si>
    <t>Weeks Paid</t>
  </si>
  <si>
    <t>Single Status Pay Point</t>
  </si>
  <si>
    <t>Pension at 20.1%</t>
  </si>
  <si>
    <t>Total For Budget</t>
  </si>
  <si>
    <t>Teaching Assistant</t>
  </si>
  <si>
    <t>Teaching Staff</t>
  </si>
  <si>
    <t>Supply Staff</t>
  </si>
  <si>
    <t>Education Support Staff</t>
  </si>
  <si>
    <t>Premises Staff</t>
  </si>
  <si>
    <t>Administrative and Clerical Staff</t>
  </si>
  <si>
    <t>Catering Staff</t>
  </si>
  <si>
    <t>Cost of Other Staff</t>
  </si>
  <si>
    <t>Mid Day Supervisor</t>
  </si>
  <si>
    <t>Cleaner</t>
  </si>
  <si>
    <t>Admin</t>
  </si>
  <si>
    <t>Caretaker</t>
  </si>
  <si>
    <t>COMPARISON BETWEEN ORIGINAL AND REVISED BUDGET</t>
  </si>
  <si>
    <t>Provide explanations in all the red cells</t>
  </si>
  <si>
    <t>VARIANCE</t>
  </si>
  <si>
    <t>Reason for Variance</t>
  </si>
  <si>
    <t>Decrease</t>
  </si>
  <si>
    <t>Explanation Required</t>
  </si>
  <si>
    <r>
      <rPr>
        <sz val="14"/>
        <color indexed="10"/>
        <rFont val="Arial"/>
        <family val="2"/>
      </rPr>
      <t>Adv</t>
    </r>
    <r>
      <rPr>
        <sz val="14"/>
        <rFont val="Arial"/>
        <family val="2"/>
      </rPr>
      <t>/(Fav)</t>
    </r>
  </si>
  <si>
    <t>INCOME</t>
  </si>
  <si>
    <t>TOTAL EXPENDITURE (b)</t>
  </si>
  <si>
    <t>TOTAL CAPITAL INCOME (c)</t>
  </si>
  <si>
    <t>TOTAL CAPITAL EXPENDITURE (d)</t>
  </si>
  <si>
    <t>TOTAL SURPLUS/(DEFICIT) BROUGHT FORWARD</t>
  </si>
  <si>
    <t>Forecast based on YTD actuals plus budget</t>
  </si>
  <si>
    <t>Annual Forecast</t>
  </si>
  <si>
    <t>EXPLANATION OF VARIANCES</t>
  </si>
  <si>
    <r>
      <t>(Favourable)/</t>
    </r>
    <r>
      <rPr>
        <b/>
        <sz val="10"/>
        <color indexed="10"/>
        <rFont val="Arial"/>
        <family val="2"/>
      </rPr>
      <t>Adverse</t>
    </r>
  </si>
  <si>
    <t>CE04</t>
  </si>
  <si>
    <r>
      <t xml:space="preserve">An Excel version and a signed PDF must be emailed to SchoolsFinance@milton-keynes.gov.uk by </t>
    </r>
    <r>
      <rPr>
        <b/>
        <u/>
        <sz val="14"/>
        <color indexed="8"/>
        <rFont val="Arial"/>
        <family val="2"/>
      </rPr>
      <t>1st November 2025</t>
    </r>
  </si>
  <si>
    <t xml:space="preserve">The figures in column E in the blue section must be included in the budget.  </t>
  </si>
  <si>
    <t xml:space="preserve">The figures in column E in the green section must be posted on to FMS. </t>
  </si>
  <si>
    <r>
      <t xml:space="preserve">Revised Budget Tab - </t>
    </r>
    <r>
      <rPr>
        <b/>
        <u/>
        <sz val="12"/>
        <color rgb="FFFF0000"/>
        <rFont val="Arial"/>
        <family val="2"/>
      </rPr>
      <t>DUE TO SCHOOLS FINANCE NO LATER THAN 1 NOVEMBER 2026</t>
    </r>
  </si>
  <si>
    <r>
      <t xml:space="preserve">Original Budget Tab - </t>
    </r>
    <r>
      <rPr>
        <b/>
        <u/>
        <sz val="12"/>
        <color rgb="FFFF0000"/>
        <rFont val="Arial"/>
        <family val="2"/>
      </rPr>
      <t>DUE TO SCHOOLS FINANCE NO LATER THAN 1 MAY 2026</t>
    </r>
  </si>
  <si>
    <r>
      <t xml:space="preserve">Enter the schools web remittance password on the </t>
    </r>
    <r>
      <rPr>
        <sz val="12"/>
        <rFont val="Arial"/>
        <family val="2"/>
      </rPr>
      <t>ORIGINAL BUDGET</t>
    </r>
    <r>
      <rPr>
        <sz val="10"/>
        <rFont val="Arial"/>
        <family val="2"/>
      </rPr>
      <t xml:space="preserve"> tab in cell D2.  This will populate the original budget tab, the de-delegated budgets 26-27 tab, the NNDR 26-27 tab and the variance analysis tab.</t>
    </r>
  </si>
  <si>
    <r>
      <t xml:space="preserve">The table for the analysis of I01 </t>
    </r>
    <r>
      <rPr>
        <sz val="12"/>
        <rFont val="Arial"/>
        <family val="2"/>
      </rPr>
      <t>MUST</t>
    </r>
    <r>
      <rPr>
        <sz val="10"/>
        <rFont val="Arial"/>
        <family val="2"/>
      </rPr>
      <t xml:space="preserve"> be completed and </t>
    </r>
    <r>
      <rPr>
        <sz val="12"/>
        <rFont val="Arial"/>
        <family val="2"/>
      </rPr>
      <t>MUST</t>
    </r>
    <r>
      <rPr>
        <sz val="10"/>
        <rFont val="Arial"/>
        <family val="2"/>
      </rPr>
      <t xml:space="preserve"> agree to the total on your Original Budget tab.  If this does not agree to the amount on your budget tab you will see an error in Cell U7</t>
    </r>
  </si>
  <si>
    <t>Where the school is making a revenue contribution for a capital project or where a lease needs to be recorded as capital, expenditure should be put into E30 and matched to income in CI04.  Where this is to fund a capital project it can only be done if there is not sufficient capital funding available, and cannot be used to increase the closing capital balance.</t>
  </si>
  <si>
    <t>To assist with our budget checking process we  require some additional information as detailed on the Original Budget &amp; Revised Budget Workings tabs.  Please complete the shaded cells.</t>
  </si>
  <si>
    <t>Confirmation of Pay Inflation Rates Used</t>
  </si>
  <si>
    <t>2026/27</t>
  </si>
  <si>
    <t>Teachers</t>
  </si>
  <si>
    <t>Support Staff</t>
  </si>
  <si>
    <t>Confirmation of the Pay Inflation Rates Used</t>
  </si>
  <si>
    <t>The pay inflation rate table on the Original Budget &amp; Revised Budget Workings tab must be completed to show which inflation rate has been used for both teachers and support staff</t>
  </si>
  <si>
    <t>Original &amp; Revised Budget Tab - Spreadsheet Checks</t>
  </si>
  <si>
    <t>Budget Due 1st May 2026</t>
  </si>
  <si>
    <t>DE-DELEGATED BUDGETS 2026/27</t>
  </si>
  <si>
    <t>APT 26/27</t>
  </si>
  <si>
    <t>Buys RPA</t>
  </si>
  <si>
    <t>2026-2027</t>
  </si>
  <si>
    <t>NNDR BUDGETS 2026/27</t>
  </si>
  <si>
    <t>2026/2027</t>
  </si>
  <si>
    <t>This amount can be overtyped if your actual NNDR has been confirmed</t>
  </si>
  <si>
    <t xml:space="preserve">If your 2026/27 budget has an in year deficit please explain why this has occurred. </t>
  </si>
  <si>
    <t>October 2026 - Estimated</t>
  </si>
  <si>
    <t>Growth Summary 2026/27</t>
  </si>
  <si>
    <t>Growth Funded via Formula</t>
  </si>
  <si>
    <t>Growth Fund Allocations</t>
  </si>
  <si>
    <t>Growth Places Sept 26</t>
  </si>
  <si>
    <t>Cost via Formula 26/27 *</t>
  </si>
  <si>
    <t>Funded Places Sept 25</t>
  </si>
  <si>
    <t>Protected Vacant Places (2nd Year New Schools only)</t>
  </si>
  <si>
    <t>2nd Year Growth Protection (New Schools only)</t>
  </si>
  <si>
    <t>Cost of Growth Funded via the Formula</t>
  </si>
  <si>
    <t>Initial New School Allowance</t>
  </si>
  <si>
    <t>Revenue Set Up Allowance**</t>
  </si>
  <si>
    <t>Number of Funded Places Sept 25</t>
  </si>
  <si>
    <t>Number of Protected Vacant Places (2nd Year)</t>
  </si>
  <si>
    <t>2nd Year Growth Protection</t>
  </si>
  <si>
    <t>Number of In-Year Places Sept 26</t>
  </si>
  <si>
    <t>In-Year Places</t>
  </si>
  <si>
    <t>Cost of Growth Fund allocations</t>
  </si>
  <si>
    <t>Total Cost of Funding Growth</t>
  </si>
  <si>
    <t>April to August 2026</t>
  </si>
  <si>
    <t>F = B+E</t>
  </si>
  <si>
    <t>O = G+H+K+N</t>
  </si>
  <si>
    <t>P = F+O</t>
  </si>
  <si>
    <t>School Name</t>
  </si>
  <si>
    <t>Primary Schools</t>
  </si>
  <si>
    <t>Fairfields Primary</t>
  </si>
  <si>
    <t>Watling Primary</t>
  </si>
  <si>
    <t>Currently Unallocated Primary Places</t>
  </si>
  <si>
    <t>Secondary Schools</t>
  </si>
  <si>
    <t>Watling Academy</t>
  </si>
  <si>
    <t>Currently Unallocated Secondary Places</t>
  </si>
  <si>
    <t xml:space="preserve">All Through (Primary/Secondary) Schools </t>
  </si>
  <si>
    <t>8264009a</t>
  </si>
  <si>
    <t>Glebe Farm Primary</t>
  </si>
  <si>
    <t>8264009b</t>
  </si>
  <si>
    <t>Glebe Farm Secondary</t>
  </si>
  <si>
    <t>Kents Hill Park Primary</t>
  </si>
  <si>
    <t>Oakgrove Primary</t>
  </si>
  <si>
    <t>2025/26 Growth Payments</t>
  </si>
  <si>
    <t>Change (Decrease) / Increase</t>
  </si>
  <si>
    <t>* Average per pupil funding rates used, (£4,952 primary and £7,487 secondary)</t>
  </si>
  <si>
    <t>* Funding through the formula is intended to be indicative only as rates will vary school by school</t>
  </si>
  <si>
    <t>Based on 2025/26 rates</t>
  </si>
  <si>
    <t>Primary</t>
  </si>
  <si>
    <t>Updated from 2026/27 averages</t>
  </si>
  <si>
    <t>Growth Funding 2026/27</t>
  </si>
  <si>
    <t>Select school from list</t>
  </si>
  <si>
    <t>Funded via an adjustment to the School Budget Share</t>
  </si>
  <si>
    <t>Number of Growth Places from Sept 2026 (7/12 added to Oct 2025 census)</t>
  </si>
  <si>
    <t>Number of Growth Protection Places - New &amp; Growing Schools</t>
  </si>
  <si>
    <t xml:space="preserve">Funded via the growth fund </t>
  </si>
  <si>
    <t>Revenue Set Up Allowance</t>
  </si>
  <si>
    <t xml:space="preserve">In year Academy (April - August 2026) </t>
  </si>
  <si>
    <t>Select school here</t>
  </si>
  <si>
    <t>Special schools only</t>
  </si>
  <si>
    <t>Early Years Hourly Rate Funding</t>
  </si>
  <si>
    <t>Early Years Pupil Premium</t>
  </si>
  <si>
    <t>Early Years SEN Inclusion Funding</t>
  </si>
  <si>
    <t>Early Years Expansion Grant</t>
  </si>
  <si>
    <t>Budget Due 1st November 2026</t>
  </si>
  <si>
    <r>
      <t xml:space="preserve">Enter the schools web remittance password on the </t>
    </r>
    <r>
      <rPr>
        <sz val="12"/>
        <rFont val="Arial"/>
        <family val="2"/>
      </rPr>
      <t>ORIGINAL BUDGET</t>
    </r>
    <r>
      <rPr>
        <sz val="10"/>
        <rFont val="Arial"/>
        <family val="2"/>
      </rPr>
      <t xml:space="preserve"> tab in cell D2, this will populate your school details on the original budget tab, the de-delegated budgets 26-27 tab, the growth tab and the NNDR 26/27 tab.</t>
    </r>
  </si>
  <si>
    <t>The NNDR tab on this file gives the figures that were included in the budget allocations.  This should be replaced with the actual NNDR charge for the financial year once those are known these should be posted to I01 and E17.  This will not affect the bottom line carry forward, it ensures that both the costs and associated income are included within the budget.</t>
  </si>
  <si>
    <t>Columns W &amp; X on the Original &amp; Revised Budget tabs have some checks built in to ensure all of the relevant information has been completed.</t>
  </si>
  <si>
    <r>
      <t xml:space="preserve">An Excel version and a signed PDF must be emailed to SchoolsFinance@milton-keynes.gov.uk by </t>
    </r>
    <r>
      <rPr>
        <b/>
        <u/>
        <sz val="14"/>
        <color indexed="8"/>
        <rFont val="Arial"/>
        <family val="2"/>
      </rPr>
      <t>1st May 2026</t>
    </r>
  </si>
  <si>
    <t>Apr to Sep 2026 %</t>
  </si>
  <si>
    <t>Oct to Mar 2027 %</t>
  </si>
  <si>
    <t>October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</si>
</sst>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5" formatCode="&quot;£&quot;#,##0;\-&quot;£&quot;#,##0"/>
    <numFmt numFmtId="6" formatCode="&quot;£&quot;#,##0;[Red]\-&quot;£&quot;#,##0"/>
    <numFmt numFmtId="7" formatCode="&quot;£&quot;#,##0.00;\-&quot;£&quot;#,##0.00"/>
    <numFmt numFmtId="43" formatCode="_-* #,##0.00_-;\-* #,##0.00_-;_-* &quot;-&quot;??_-;_-@_-"/>
    <numFmt numFmtId="164" formatCode="#,##0;[Red]\(#,##0\)"/>
    <numFmt numFmtId="165" formatCode="00"/>
    <numFmt numFmtId="166" formatCode="#,##0.00_ ;[Red]\-#,##0.00\ "/>
    <numFmt numFmtId="167" formatCode="#,##0_ ;[Red]\-#,##0\ "/>
    <numFmt numFmtId="168" formatCode="#,##0.00;[Red]\(#,##0.00\)"/>
    <numFmt numFmtId="169" formatCode="&quot;£&quot;#,##0.00"/>
    <numFmt numFmtId="170" formatCode="0_ ;\-0\ "/>
    <numFmt numFmtId="171" formatCode="_-* #,##0_-;\-* #,##0_-;_-* &quot;-&quot;??_-;_-@_-"/>
    <numFmt numFmtId="172" formatCode="#,##0_ ;\-#,##0\ "/>
    <numFmt numFmtId="173" formatCode="#,##0.00_ ;\-#,##0.00\ "/>
    <numFmt numFmtId="174" formatCode="&quot;£&quot;#,##0"/>
    <numFmt numFmtId="175" formatCode="#,##0.00000"/>
    <numFmt numFmtId="176" formatCode="&quot;£&quot;#,##0.00_);[Red]\(&quot;£&quot;#,##0.00\)"/>
    <numFmt numFmtId="177" formatCode="#,##0;\(#,##0\)"/>
    <numFmt numFmtId="178" formatCode="#,##0.0"/>
    <numFmt numFmtId="179" formatCode="0.000000"/>
  </numFmts>
  <fonts count="6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6"/>
      <name val="Arial"/>
      <family val="2"/>
    </font>
    <font>
      <b/>
      <sz val="11"/>
      <name val="Arial"/>
      <family val="2"/>
    </font>
    <font>
      <sz val="11"/>
      <name val="Arial"/>
      <family val="2"/>
    </font>
    <font>
      <b/>
      <sz val="12"/>
      <name val="Arial"/>
      <family val="2"/>
    </font>
    <font>
      <b/>
      <sz val="10"/>
      <name val="Arial"/>
      <family val="2"/>
    </font>
    <font>
      <sz val="8"/>
      <name val="Arial"/>
      <family val="2"/>
    </font>
    <font>
      <sz val="12"/>
      <color indexed="10"/>
      <name val="Arial"/>
      <family val="2"/>
    </font>
    <font>
      <sz val="8"/>
      <name val="Arial"/>
      <family val="2"/>
    </font>
    <font>
      <b/>
      <sz val="14"/>
      <name val="Arial"/>
      <family val="2"/>
    </font>
    <font>
      <b/>
      <sz val="18"/>
      <name val="Arial"/>
      <family val="2"/>
    </font>
    <font>
      <b/>
      <sz val="12"/>
      <color indexed="10"/>
      <name val="Arial"/>
      <family val="2"/>
    </font>
    <font>
      <b/>
      <sz val="9"/>
      <name val="Arial"/>
      <family val="2"/>
    </font>
    <font>
      <b/>
      <sz val="15"/>
      <name val="Arial"/>
      <family val="2"/>
    </font>
    <font>
      <sz val="12"/>
      <name val="Arial"/>
      <family val="2"/>
    </font>
    <font>
      <b/>
      <sz val="7"/>
      <name val="Arial"/>
      <family val="2"/>
    </font>
    <font>
      <b/>
      <u/>
      <sz val="14"/>
      <name val="Arial"/>
      <family val="2"/>
    </font>
    <font>
      <b/>
      <u/>
      <sz val="12"/>
      <name val="Arial"/>
      <family val="2"/>
    </font>
    <font>
      <sz val="10"/>
      <name val="Symbol"/>
      <family val="1"/>
      <charset val="2"/>
    </font>
    <font>
      <b/>
      <sz val="10"/>
      <color indexed="10"/>
      <name val="Arial"/>
      <family val="2"/>
    </font>
    <font>
      <sz val="14"/>
      <name val="Arial"/>
      <family val="2"/>
    </font>
    <font>
      <b/>
      <u/>
      <sz val="18"/>
      <name val="Arial"/>
      <family val="2"/>
    </font>
    <font>
      <sz val="10"/>
      <name val="Arial"/>
      <family val="2"/>
    </font>
    <font>
      <b/>
      <sz val="13"/>
      <name val="Arial"/>
      <family val="2"/>
    </font>
    <font>
      <sz val="16"/>
      <name val="Arial"/>
      <family val="2"/>
    </font>
    <font>
      <b/>
      <u/>
      <sz val="14"/>
      <color indexed="8"/>
      <name val="Arial"/>
      <family val="2"/>
    </font>
    <font>
      <sz val="14"/>
      <color indexed="10"/>
      <name val="Arial"/>
      <family val="2"/>
    </font>
    <font>
      <b/>
      <u/>
      <sz val="10"/>
      <name val="Arial"/>
      <family val="2"/>
    </font>
    <font>
      <sz val="11"/>
      <color theme="1"/>
      <name val="Calibri"/>
      <family val="2"/>
      <scheme val="minor"/>
    </font>
    <font>
      <sz val="12"/>
      <name val="Calibri"/>
      <family val="2"/>
      <scheme val="minor"/>
    </font>
    <font>
      <b/>
      <sz val="12"/>
      <name val="Calibri"/>
      <family val="2"/>
      <scheme val="minor"/>
    </font>
    <font>
      <sz val="14"/>
      <color rgb="FFFF0000"/>
      <name val="Arial"/>
      <family val="2"/>
    </font>
    <font>
      <b/>
      <sz val="14"/>
      <color theme="1"/>
      <name val="Arial"/>
      <family val="2"/>
    </font>
    <font>
      <b/>
      <sz val="18"/>
      <color theme="3" tint="0.79998168889431442"/>
      <name val="Arial"/>
      <family val="2"/>
    </font>
    <font>
      <b/>
      <u/>
      <sz val="12"/>
      <color rgb="FFFF0000"/>
      <name val="Arial"/>
      <family val="2"/>
    </font>
    <font>
      <b/>
      <sz val="12"/>
      <color rgb="FFFF0000"/>
      <name val="Arial"/>
      <family val="2"/>
    </font>
    <font>
      <sz val="12"/>
      <color theme="1"/>
      <name val="Arial"/>
      <family val="2"/>
    </font>
    <font>
      <b/>
      <sz val="14"/>
      <color theme="0"/>
      <name val="Arial"/>
      <family val="2"/>
    </font>
    <font>
      <b/>
      <sz val="12"/>
      <color rgb="FF0070C0"/>
      <name val="Arial"/>
      <family val="2"/>
    </font>
    <font>
      <sz val="11"/>
      <name val="Calibri"/>
      <family val="2"/>
      <scheme val="minor"/>
    </font>
    <font>
      <i/>
      <sz val="10"/>
      <name val="Arial"/>
      <family val="2"/>
    </font>
    <font>
      <b/>
      <sz val="16"/>
      <color theme="1"/>
      <name val="Arial"/>
      <family val="2"/>
    </font>
    <font>
      <b/>
      <u/>
      <sz val="16"/>
      <name val="Arial"/>
      <family val="2"/>
    </font>
    <font>
      <b/>
      <sz val="12"/>
      <color theme="1"/>
      <name val="Arial"/>
      <family val="2"/>
    </font>
    <font>
      <sz val="14"/>
      <color theme="0"/>
      <name val="Arial"/>
      <family val="2"/>
    </font>
    <font>
      <u/>
      <sz val="10"/>
      <color theme="10"/>
      <name val="Arial"/>
      <family val="2"/>
    </font>
    <font>
      <u/>
      <sz val="10"/>
      <name val="Arial"/>
      <family val="2"/>
    </font>
    <font>
      <b/>
      <sz val="11"/>
      <color theme="1"/>
      <name val="Calibri"/>
      <family val="2"/>
      <scheme val="minor"/>
    </font>
    <font>
      <sz val="10"/>
      <color theme="1"/>
      <name val="Arial"/>
      <family val="2"/>
    </font>
    <font>
      <sz val="10"/>
      <name val="Calibri"/>
      <family val="2"/>
      <scheme val="minor"/>
    </font>
    <font>
      <b/>
      <sz val="11"/>
      <color rgb="FF000000"/>
      <name val="Calibri"/>
      <family val="2"/>
      <scheme val="minor"/>
    </font>
    <font>
      <sz val="11"/>
      <color rgb="FF000000"/>
      <name val="Calibri"/>
      <family val="2"/>
      <scheme val="minor"/>
    </font>
    <font>
      <b/>
      <i/>
      <sz val="11"/>
      <color theme="1"/>
      <name val="Calibri"/>
      <family val="2"/>
      <scheme val="minor"/>
    </font>
    <font>
      <b/>
      <u/>
      <sz val="11"/>
      <color theme="1"/>
      <name val="Calibri"/>
      <family val="2"/>
      <scheme val="minor"/>
    </font>
    <font>
      <b/>
      <sz val="8"/>
      <name val="Arial"/>
      <family val="2"/>
    </font>
    <font>
      <sz val="9"/>
      <name val="Arial"/>
      <family val="2"/>
    </font>
    <font>
      <b/>
      <sz val="9"/>
      <color rgb="FF808080"/>
      <name val="Arial"/>
      <family val="2"/>
    </font>
    <font>
      <sz val="12"/>
      <color theme="1"/>
      <name val="Calibri"/>
      <family val="2"/>
    </font>
    <font>
      <b/>
      <sz val="14"/>
      <color theme="1"/>
      <name val="Calibri"/>
      <family val="2"/>
      <scheme val="minor"/>
    </font>
    <font>
      <b/>
      <sz val="12"/>
      <color theme="1"/>
      <name val="Calibri"/>
      <family val="2"/>
      <scheme val="minor"/>
    </font>
    <font>
      <sz val="12"/>
      <color theme="1"/>
      <name val="Calibri"/>
      <family val="2"/>
      <scheme val="minor"/>
    </font>
    <font>
      <sz val="12"/>
      <color rgb="FFFF0000"/>
      <name val="Calibri"/>
      <family val="2"/>
      <scheme val="minor"/>
    </font>
    <font>
      <b/>
      <u/>
      <sz val="12"/>
      <color theme="1"/>
      <name val="Arial"/>
      <family val="2"/>
    </font>
  </fonts>
  <fills count="31">
    <fill>
      <patternFill patternType="none"/>
    </fill>
    <fill>
      <patternFill patternType="gray125"/>
    </fill>
    <fill>
      <patternFill patternType="solid">
        <fgColor theme="8" tint="0.79998168889431442"/>
        <bgColor indexed="64"/>
      </patternFill>
    </fill>
    <fill>
      <patternFill patternType="solid">
        <fgColor theme="6" tint="0.59999389629810485"/>
        <bgColor indexed="64"/>
      </patternFill>
    </fill>
    <fill>
      <patternFill patternType="solid">
        <fgColor rgb="FFFF0000"/>
        <bgColor indexed="64"/>
      </patternFill>
    </fill>
    <fill>
      <patternFill patternType="solid">
        <fgColor theme="8" tint="0.39997558519241921"/>
        <bgColor indexed="64"/>
      </patternFill>
    </fill>
    <fill>
      <patternFill patternType="solid">
        <fgColor theme="7" tint="0.59999389629810485"/>
        <bgColor indexed="64"/>
      </patternFill>
    </fill>
    <fill>
      <patternFill patternType="solid">
        <fgColor theme="6" tint="0.59999389629810485"/>
        <bgColor theme="8" tint="-0.24994659260841701"/>
      </patternFill>
    </fill>
    <fill>
      <patternFill patternType="solid">
        <fgColor theme="5" tint="0.59999389629810485"/>
        <bgColor indexed="64"/>
      </patternFill>
    </fill>
    <fill>
      <patternFill patternType="solid">
        <fgColor rgb="FFCCCCFF"/>
        <bgColor indexed="64"/>
      </patternFill>
    </fill>
    <fill>
      <patternFill patternType="solid">
        <fgColor rgb="FF92D050"/>
        <bgColor indexed="64"/>
      </patternFill>
    </fill>
    <fill>
      <patternFill patternType="solid">
        <fgColor theme="8" tint="0.59999389629810485"/>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rgb="FFE6B8B7"/>
        <bgColor rgb="FF000000"/>
      </patternFill>
    </fill>
    <fill>
      <patternFill patternType="solid">
        <fgColor theme="0" tint="-0.14999847407452621"/>
        <bgColor indexed="64"/>
      </patternFill>
    </fill>
    <fill>
      <patternFill patternType="solid">
        <fgColor theme="6" tint="0.79998168889431442"/>
        <bgColor indexed="64"/>
      </patternFill>
    </fill>
    <fill>
      <patternFill patternType="solid">
        <fgColor theme="3" tint="0.79998168889431442"/>
        <bgColor rgb="FF000000"/>
      </patternFill>
    </fill>
    <fill>
      <patternFill patternType="solid">
        <fgColor theme="4" tint="0.59999389629810485"/>
        <bgColor indexed="64"/>
      </patternFill>
    </fill>
    <fill>
      <patternFill patternType="solid">
        <fgColor theme="5" tint="0.39997558519241921"/>
        <bgColor indexed="64"/>
      </patternFill>
    </fill>
    <fill>
      <patternFill patternType="solid">
        <fgColor rgb="FFCCFFFF"/>
        <bgColor indexed="64"/>
      </patternFill>
    </fill>
    <fill>
      <patternFill patternType="solid">
        <fgColor theme="9" tint="0.39997558519241921"/>
        <bgColor indexed="64"/>
      </patternFill>
    </fill>
    <fill>
      <patternFill patternType="solid">
        <fgColor rgb="FFDDEBF7"/>
        <bgColor rgb="FF000000"/>
      </patternFill>
    </fill>
    <fill>
      <patternFill patternType="solid">
        <fgColor rgb="FFE2EFDA"/>
        <bgColor rgb="FF000000"/>
      </patternFill>
    </fill>
    <fill>
      <patternFill patternType="solid">
        <fgColor theme="7" tint="0.79998168889431442"/>
        <bgColor indexed="64"/>
      </patternFill>
    </fill>
    <fill>
      <patternFill patternType="solid">
        <fgColor rgb="FFFFFFFF"/>
        <bgColor rgb="FF000000"/>
      </patternFill>
    </fill>
    <fill>
      <patternFill patternType="solid">
        <fgColor rgb="FFFFFF00"/>
        <bgColor indexed="64"/>
      </patternFill>
    </fill>
    <fill>
      <patternFill patternType="solid">
        <fgColor theme="0" tint="-0.34998626667073579"/>
        <bgColor indexed="64"/>
      </patternFill>
    </fill>
    <fill>
      <patternFill patternType="solid">
        <fgColor indexed="65"/>
        <bgColor indexed="64"/>
      </patternFill>
    </fill>
    <fill>
      <patternFill patternType="solid">
        <fgColor theme="2"/>
        <bgColor indexed="64"/>
      </patternFill>
    </fill>
    <fill>
      <patternFill patternType="solid">
        <fgColor theme="0"/>
        <bgColor indexed="64"/>
      </patternFill>
    </fill>
  </fills>
  <borders count="128">
    <border>
      <left/>
      <right/>
      <top/>
      <bottom/>
      <diagonal/>
    </border>
    <border>
      <left style="thin">
        <color indexed="22"/>
      </left>
      <right style="thin">
        <color indexed="22"/>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style="thin">
        <color indexed="22"/>
      </right>
      <top/>
      <bottom style="thin">
        <color indexed="22"/>
      </bottom>
      <diagonal/>
    </border>
    <border>
      <left/>
      <right style="thin">
        <color indexed="22"/>
      </right>
      <top/>
      <bottom style="thin">
        <color indexed="22"/>
      </bottom>
      <diagonal/>
    </border>
    <border>
      <left style="thin">
        <color indexed="22"/>
      </left>
      <right style="thin">
        <color indexed="22"/>
      </right>
      <top/>
      <bottom/>
      <diagonal/>
    </border>
    <border>
      <left/>
      <right style="thin">
        <color indexed="22"/>
      </right>
      <top/>
      <bottom/>
      <diagonal/>
    </border>
    <border>
      <left/>
      <right/>
      <top/>
      <bottom style="thin">
        <color indexed="22"/>
      </bottom>
      <diagonal/>
    </border>
    <border>
      <left/>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thin">
        <color indexed="22"/>
      </top>
      <bottom style="thin">
        <color indexed="22"/>
      </bottom>
      <diagonal/>
    </border>
    <border>
      <left/>
      <right style="medium">
        <color indexed="64"/>
      </right>
      <top/>
      <bottom/>
      <diagonal/>
    </border>
    <border>
      <left/>
      <right style="medium">
        <color indexed="64"/>
      </right>
      <top/>
      <bottom style="thin">
        <color indexed="22"/>
      </bottom>
      <diagonal/>
    </border>
    <border>
      <left style="medium">
        <color indexed="64"/>
      </left>
      <right/>
      <top/>
      <bottom style="medium">
        <color indexed="64"/>
      </bottom>
      <diagonal/>
    </border>
    <border>
      <left/>
      <right/>
      <top/>
      <bottom style="medium">
        <color indexed="64"/>
      </bottom>
      <diagonal/>
    </border>
    <border>
      <left style="thin">
        <color indexed="22"/>
      </left>
      <right style="thin">
        <color indexed="22"/>
      </right>
      <top/>
      <bottom style="medium">
        <color indexed="64"/>
      </bottom>
      <diagonal/>
    </border>
    <border>
      <left/>
      <right style="medium">
        <color indexed="64"/>
      </right>
      <top style="thin">
        <color indexed="22"/>
      </top>
      <bottom style="medium">
        <color indexed="64"/>
      </bottom>
      <diagonal/>
    </border>
    <border>
      <left/>
      <right style="medium">
        <color indexed="64"/>
      </right>
      <top/>
      <bottom style="medium">
        <color indexed="64"/>
      </bottom>
      <diagonal/>
    </border>
    <border>
      <left/>
      <right style="medium">
        <color indexed="64"/>
      </right>
      <top style="thin">
        <color indexed="22"/>
      </top>
      <bottom/>
      <diagonal/>
    </border>
    <border>
      <left/>
      <right/>
      <top style="medium">
        <color indexed="64"/>
      </top>
      <bottom style="thin">
        <color indexed="22"/>
      </bottom>
      <diagonal/>
    </border>
    <border>
      <left/>
      <right style="medium">
        <color indexed="64"/>
      </right>
      <top style="medium">
        <color indexed="64"/>
      </top>
      <bottom style="thin">
        <color indexed="22"/>
      </bottom>
      <diagonal/>
    </border>
    <border>
      <left style="thin">
        <color indexed="22"/>
      </left>
      <right style="thin">
        <color indexed="22"/>
      </right>
      <top style="thin">
        <color indexed="22"/>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22"/>
      </top>
      <bottom style="thin">
        <color indexed="22"/>
      </bottom>
      <diagonal/>
    </border>
    <border>
      <left style="medium">
        <color indexed="64"/>
      </left>
      <right style="medium">
        <color indexed="64"/>
      </right>
      <top style="thin">
        <color indexed="22"/>
      </top>
      <bottom/>
      <diagonal/>
    </border>
    <border>
      <left style="medium">
        <color indexed="64"/>
      </left>
      <right style="medium">
        <color indexed="64"/>
      </right>
      <top style="medium">
        <color indexed="64"/>
      </top>
      <bottom style="thin">
        <color indexed="22"/>
      </bottom>
      <diagonal/>
    </border>
    <border>
      <left style="medium">
        <color indexed="64"/>
      </left>
      <right style="medium">
        <color indexed="64"/>
      </right>
      <top style="thin">
        <color indexed="22"/>
      </top>
      <bottom style="medium">
        <color indexed="64"/>
      </bottom>
      <diagonal/>
    </border>
    <border>
      <left style="medium">
        <color indexed="64"/>
      </left>
      <right style="medium">
        <color indexed="64"/>
      </right>
      <top/>
      <bottom style="thin">
        <color indexed="22"/>
      </bottom>
      <diagonal/>
    </border>
    <border>
      <left style="medium">
        <color indexed="64"/>
      </left>
      <right style="medium">
        <color indexed="64"/>
      </right>
      <top/>
      <bottom style="thin">
        <color indexed="64"/>
      </bottom>
      <diagonal/>
    </border>
    <border>
      <left/>
      <right/>
      <top style="thin">
        <color indexed="22"/>
      </top>
      <bottom style="thin">
        <color indexed="64"/>
      </bottom>
      <diagonal/>
    </border>
    <border>
      <left/>
      <right style="thin">
        <color indexed="22"/>
      </right>
      <top style="thin">
        <color indexed="22"/>
      </top>
      <bottom style="thin">
        <color indexed="64"/>
      </bottom>
      <diagonal/>
    </border>
    <border>
      <left/>
      <right style="thin">
        <color indexed="22"/>
      </right>
      <top/>
      <bottom style="double">
        <color indexed="64"/>
      </bottom>
      <diagonal/>
    </border>
    <border>
      <left/>
      <right style="thin">
        <color indexed="22"/>
      </right>
      <top style="thin">
        <color indexed="22"/>
      </top>
      <bottom style="double">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22"/>
      </left>
      <right/>
      <top style="thin">
        <color indexed="22"/>
      </top>
      <bottom style="thin">
        <color indexed="64"/>
      </bottom>
      <diagonal/>
    </border>
    <border>
      <left style="thin">
        <color indexed="22"/>
      </left>
      <right/>
      <top/>
      <bottom style="double">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indexed="64"/>
      </right>
      <top style="medium">
        <color indexed="64"/>
      </top>
      <bottom/>
      <diagonal/>
    </border>
    <border>
      <left style="medium">
        <color indexed="64"/>
      </left>
      <right/>
      <top style="thin">
        <color indexed="64"/>
      </top>
      <bottom/>
      <diagonal/>
    </border>
    <border>
      <left style="medium">
        <color indexed="64"/>
      </left>
      <right style="dotted">
        <color indexed="64"/>
      </right>
      <top style="thin">
        <color indexed="64"/>
      </top>
      <bottom/>
      <diagonal/>
    </border>
    <border>
      <left style="dotted">
        <color indexed="64"/>
      </left>
      <right/>
      <top/>
      <bottom/>
      <diagonal/>
    </border>
    <border>
      <left style="dotted">
        <color indexed="64"/>
      </left>
      <right style="dotted">
        <color indexed="64"/>
      </right>
      <top style="thin">
        <color indexed="64"/>
      </top>
      <bottom/>
      <diagonal/>
    </border>
    <border>
      <left style="dotted">
        <color indexed="64"/>
      </left>
      <right style="dotted">
        <color indexed="64"/>
      </right>
      <top style="thin">
        <color indexed="64"/>
      </top>
      <bottom style="dotted">
        <color indexed="64"/>
      </bottom>
      <diagonal/>
    </border>
    <border>
      <left style="medium">
        <color indexed="64"/>
      </left>
      <right style="dotted">
        <color indexed="64"/>
      </right>
      <top/>
      <bottom/>
      <diagonal/>
    </border>
    <border>
      <left style="dotted">
        <color indexed="64"/>
      </left>
      <right style="dotted">
        <color indexed="64"/>
      </right>
      <top/>
      <bottom/>
      <diagonal/>
    </border>
    <border>
      <left style="dotted">
        <color indexed="64"/>
      </left>
      <right style="dotted">
        <color indexed="64"/>
      </right>
      <top style="dotted">
        <color indexed="64"/>
      </top>
      <bottom style="dotted">
        <color indexed="64"/>
      </bottom>
      <diagonal/>
    </border>
    <border>
      <left style="dotted">
        <color indexed="64"/>
      </left>
      <right/>
      <top/>
      <bottom style="thin">
        <color indexed="64"/>
      </bottom>
      <diagonal/>
    </border>
    <border>
      <left style="dotted">
        <color indexed="64"/>
      </left>
      <right style="dotted">
        <color indexed="64"/>
      </right>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top style="thin">
        <color indexed="64"/>
      </top>
      <bottom/>
      <diagonal/>
    </border>
    <border>
      <left style="medium">
        <color indexed="64"/>
      </left>
      <right style="dotted">
        <color indexed="64"/>
      </right>
      <top/>
      <bottom style="thin">
        <color indexed="64"/>
      </bottom>
      <diagonal/>
    </border>
    <border>
      <left style="medium">
        <color indexed="64"/>
      </left>
      <right style="dotted">
        <color indexed="64"/>
      </right>
      <top/>
      <bottom style="dotted">
        <color indexed="64"/>
      </bottom>
      <diagonal/>
    </border>
    <border>
      <left style="medium">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style="dotted">
        <color indexed="64"/>
      </left>
      <right style="dotted">
        <color indexed="64"/>
      </right>
      <top style="dotted">
        <color indexed="64"/>
      </top>
      <bottom/>
      <diagonal/>
    </border>
    <border>
      <left style="dotted">
        <color indexed="64"/>
      </left>
      <right style="medium">
        <color indexed="64"/>
      </right>
      <top style="thin">
        <color indexed="64"/>
      </top>
      <bottom/>
      <diagonal/>
    </border>
    <border>
      <left style="dotted">
        <color indexed="64"/>
      </left>
      <right style="dotted">
        <color indexed="64"/>
      </right>
      <top/>
      <bottom style="medium">
        <color indexed="64"/>
      </bottom>
      <diagonal/>
    </border>
    <border>
      <left style="medium">
        <color theme="1"/>
      </left>
      <right style="medium">
        <color indexed="64"/>
      </right>
      <top style="thin">
        <color indexed="22"/>
      </top>
      <bottom style="thin">
        <color indexed="22"/>
      </bottom>
      <diagonal/>
    </border>
    <border>
      <left style="medium">
        <color theme="1"/>
      </left>
      <right style="medium">
        <color indexed="64"/>
      </right>
      <top style="thin">
        <color indexed="22"/>
      </top>
      <bottom/>
      <diagonal/>
    </border>
    <border>
      <left style="medium">
        <color theme="1"/>
      </left>
      <right style="medium">
        <color indexed="64"/>
      </right>
      <top style="thin">
        <color indexed="64"/>
      </top>
      <bottom style="double">
        <color indexed="64"/>
      </bottom>
      <diagonal/>
    </border>
    <border>
      <left style="medium">
        <color theme="1"/>
      </left>
      <right style="medium">
        <color indexed="64"/>
      </right>
      <top/>
      <bottom/>
      <diagonal/>
    </border>
    <border>
      <left style="medium">
        <color theme="1"/>
      </left>
      <right style="medium">
        <color indexed="64"/>
      </right>
      <top/>
      <bottom style="medium">
        <color indexed="64"/>
      </bottom>
      <diagonal/>
    </border>
    <border>
      <left style="medium">
        <color theme="1"/>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s>
  <cellStyleXfs count="21">
    <xf numFmtId="0" fontId="0" fillId="0" borderId="0"/>
    <xf numFmtId="43" fontId="27"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0" borderId="0"/>
    <xf numFmtId="0" fontId="33" fillId="0" borderId="0"/>
    <xf numFmtId="0" fontId="4" fillId="0" borderId="0"/>
    <xf numFmtId="0" fontId="41" fillId="0" borderId="0"/>
    <xf numFmtId="0" fontId="5" fillId="0" borderId="0"/>
    <xf numFmtId="0" fontId="50" fillId="0" borderId="0" applyNumberForma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3" fillId="0" borderId="0"/>
    <xf numFmtId="0" fontId="3" fillId="0" borderId="0"/>
    <xf numFmtId="43" fontId="5" fillId="0" borderId="0" applyFont="0" applyFill="0" applyBorder="0" applyAlignment="0" applyProtection="0"/>
    <xf numFmtId="43" fontId="5" fillId="0" borderId="0" applyFont="0" applyFill="0" applyBorder="0" applyAlignment="0" applyProtection="0"/>
    <xf numFmtId="0" fontId="3" fillId="0" borderId="0"/>
    <xf numFmtId="0" fontId="3" fillId="0" borderId="0"/>
    <xf numFmtId="0" fontId="2" fillId="0" borderId="0"/>
    <xf numFmtId="43" fontId="2" fillId="0" borderId="0" applyFont="0" applyFill="0" applyBorder="0" applyAlignment="0" applyProtection="0"/>
  </cellStyleXfs>
  <cellXfs count="1128">
    <xf numFmtId="0" fontId="0" fillId="0" borderId="0" xfId="0"/>
    <xf numFmtId="0" fontId="10" fillId="0" borderId="0" xfId="0" applyFont="1"/>
    <xf numFmtId="0" fontId="21" fillId="0" borderId="0" xfId="0" applyFont="1" applyAlignment="1">
      <alignment horizontal="center"/>
    </xf>
    <xf numFmtId="164" fontId="10" fillId="0" borderId="0" xfId="0" applyNumberFormat="1" applyFont="1"/>
    <xf numFmtId="164" fontId="20" fillId="0" borderId="0" xfId="0" applyNumberFormat="1" applyFont="1"/>
    <xf numFmtId="0" fontId="8" fillId="0" borderId="0" xfId="0" applyFont="1" applyAlignment="1">
      <alignment wrapText="1"/>
    </xf>
    <xf numFmtId="0" fontId="0" fillId="0" borderId="0" xfId="0" applyAlignment="1">
      <alignment wrapText="1"/>
    </xf>
    <xf numFmtId="0" fontId="25" fillId="0" borderId="0" xfId="0" applyFont="1"/>
    <xf numFmtId="0" fontId="21" fillId="0" borderId="0" xfId="0" applyFont="1"/>
    <xf numFmtId="0" fontId="0" fillId="0" borderId="0" xfId="0" applyAlignment="1">
      <alignment vertical="top" wrapText="1"/>
    </xf>
    <xf numFmtId="0" fontId="23" fillId="0" borderId="0" xfId="0" applyFont="1"/>
    <xf numFmtId="0" fontId="5" fillId="0" borderId="0" xfId="0" applyFont="1"/>
    <xf numFmtId="0" fontId="10" fillId="0" borderId="0" xfId="0" applyFont="1" applyAlignment="1">
      <alignment vertical="center"/>
    </xf>
    <xf numFmtId="0" fontId="5" fillId="0" borderId="0" xfId="0" applyFont="1" applyAlignment="1">
      <alignment horizontal="right"/>
    </xf>
    <xf numFmtId="3" fontId="5" fillId="0" borderId="0" xfId="0" applyNumberFormat="1" applyFont="1" applyAlignment="1">
      <alignment horizontal="right"/>
    </xf>
    <xf numFmtId="0" fontId="34" fillId="0" borderId="0" xfId="0" applyFont="1"/>
    <xf numFmtId="0" fontId="35" fillId="0" borderId="0" xfId="0" applyFont="1"/>
    <xf numFmtId="43" fontId="10" fillId="0" borderId="0" xfId="1" applyFont="1" applyAlignment="1">
      <alignment vertical="center" wrapText="1"/>
    </xf>
    <xf numFmtId="43" fontId="0" fillId="0" borderId="0" xfId="1" applyFont="1"/>
    <xf numFmtId="0" fontId="25" fillId="0" borderId="0" xfId="0" applyFont="1" applyAlignment="1">
      <alignment vertical="center" wrapText="1"/>
    </xf>
    <xf numFmtId="0" fontId="5" fillId="0" borderId="0" xfId="0" applyFont="1" applyAlignment="1">
      <alignment vertical="center"/>
    </xf>
    <xf numFmtId="11" fontId="5" fillId="0" borderId="0" xfId="0" applyNumberFormat="1" applyFont="1"/>
    <xf numFmtId="0" fontId="5" fillId="0" borderId="0" xfId="0" applyFont="1" applyAlignment="1">
      <alignment horizontal="right" vertical="center"/>
    </xf>
    <xf numFmtId="0" fontId="5" fillId="0" borderId="0" xfId="0" applyFont="1" applyAlignment="1">
      <alignment vertical="center" wrapText="1"/>
    </xf>
    <xf numFmtId="0" fontId="5" fillId="0" borderId="0" xfId="4"/>
    <xf numFmtId="0" fontId="25" fillId="0" borderId="0" xfId="4" applyFont="1"/>
    <xf numFmtId="0" fontId="5" fillId="0" borderId="0" xfId="3"/>
    <xf numFmtId="3" fontId="5" fillId="0" borderId="0" xfId="0" applyNumberFormat="1" applyFont="1"/>
    <xf numFmtId="164" fontId="5" fillId="0" borderId="0" xfId="0" applyNumberFormat="1" applyFont="1"/>
    <xf numFmtId="0" fontId="25" fillId="0" borderId="0" xfId="0" applyFont="1" applyAlignment="1">
      <alignment vertical="center"/>
    </xf>
    <xf numFmtId="0" fontId="19" fillId="0" borderId="0" xfId="0" applyFont="1" applyAlignment="1">
      <alignment vertical="center" wrapText="1"/>
    </xf>
    <xf numFmtId="0" fontId="36" fillId="0" borderId="0" xfId="0" applyFont="1" applyAlignment="1">
      <alignment vertical="center"/>
    </xf>
    <xf numFmtId="166" fontId="10" fillId="0" borderId="0" xfId="0" applyNumberFormat="1" applyFont="1"/>
    <xf numFmtId="0" fontId="26" fillId="0" borderId="0" xfId="0" applyFont="1"/>
    <xf numFmtId="165" fontId="10" fillId="0" borderId="0" xfId="0" applyNumberFormat="1" applyFont="1" applyAlignment="1">
      <alignment horizontal="center"/>
    </xf>
    <xf numFmtId="164" fontId="5" fillId="0" borderId="0" xfId="0" applyNumberFormat="1" applyFont="1" applyProtection="1">
      <protection locked="0"/>
    </xf>
    <xf numFmtId="0" fontId="9" fillId="0" borderId="0" xfId="0" applyFont="1"/>
    <xf numFmtId="166" fontId="5" fillId="0" borderId="0" xfId="0" applyNumberFormat="1" applyFont="1" applyProtection="1">
      <protection locked="0"/>
    </xf>
    <xf numFmtId="164" fontId="5" fillId="0" borderId="8" xfId="0" applyNumberFormat="1" applyFont="1" applyBorder="1" applyProtection="1">
      <protection locked="0"/>
    </xf>
    <xf numFmtId="166" fontId="5" fillId="0" borderId="0" xfId="0" applyNumberFormat="1" applyFont="1"/>
    <xf numFmtId="164" fontId="9" fillId="0" borderId="0" xfId="0" applyNumberFormat="1" applyFont="1"/>
    <xf numFmtId="0" fontId="18" fillId="0" borderId="0" xfId="0" applyFont="1" applyAlignment="1">
      <alignment horizontal="left"/>
    </xf>
    <xf numFmtId="3" fontId="9" fillId="0" borderId="0" xfId="0" applyNumberFormat="1" applyFont="1"/>
    <xf numFmtId="0" fontId="7" fillId="0" borderId="0" xfId="0" applyFont="1" applyAlignment="1">
      <alignment horizontal="right" wrapText="1"/>
    </xf>
    <xf numFmtId="0" fontId="19" fillId="0" borderId="0" xfId="0" applyFont="1" applyAlignment="1">
      <alignment horizontal="right" wrapText="1"/>
    </xf>
    <xf numFmtId="0" fontId="7" fillId="0" borderId="0" xfId="0" applyFont="1" applyAlignment="1">
      <alignment horizontal="right"/>
    </xf>
    <xf numFmtId="0" fontId="14" fillId="0" borderId="0" xfId="0" applyFont="1"/>
    <xf numFmtId="0" fontId="8" fillId="0" borderId="0" xfId="0" applyFont="1" applyAlignment="1">
      <alignment horizontal="right" wrapText="1"/>
    </xf>
    <xf numFmtId="3" fontId="24" fillId="0" borderId="0" xfId="0" applyNumberFormat="1" applyFont="1"/>
    <xf numFmtId="3" fontId="37" fillId="0" borderId="0" xfId="0" applyNumberFormat="1" applyFont="1"/>
    <xf numFmtId="0" fontId="5" fillId="0" borderId="10" xfId="0" applyFont="1" applyBorder="1"/>
    <xf numFmtId="0" fontId="5" fillId="0" borderId="11" xfId="0" applyFont="1" applyBorder="1"/>
    <xf numFmtId="0" fontId="9" fillId="0" borderId="11" xfId="0" applyFont="1" applyBorder="1" applyAlignment="1">
      <alignment vertical="center"/>
    </xf>
    <xf numFmtId="0" fontId="17" fillId="0" borderId="11" xfId="0" applyFont="1" applyBorder="1" applyAlignment="1">
      <alignment horizontal="center" wrapText="1"/>
    </xf>
    <xf numFmtId="0" fontId="5" fillId="0" borderId="13" xfId="0" applyFont="1" applyBorder="1"/>
    <xf numFmtId="4" fontId="10" fillId="0" borderId="14" xfId="0" applyNumberFormat="1" applyFont="1" applyBorder="1"/>
    <xf numFmtId="0" fontId="10" fillId="0" borderId="0" xfId="0" applyFont="1" applyAlignment="1">
      <alignment horizontal="center"/>
    </xf>
    <xf numFmtId="0" fontId="10" fillId="0" borderId="15" xfId="0" applyFont="1" applyBorder="1"/>
    <xf numFmtId="0" fontId="10" fillId="0" borderId="16" xfId="0" applyFont="1" applyBorder="1"/>
    <xf numFmtId="165" fontId="10" fillId="0" borderId="18" xfId="0" applyNumberFormat="1" applyFont="1" applyBorder="1" applyAlignment="1">
      <alignment horizontal="center"/>
    </xf>
    <xf numFmtId="0" fontId="15" fillId="5" borderId="0" xfId="0" applyFont="1" applyFill="1"/>
    <xf numFmtId="0" fontId="26" fillId="5" borderId="0" xfId="0" applyFont="1" applyFill="1"/>
    <xf numFmtId="0" fontId="5" fillId="5" borderId="0" xfId="0" applyFont="1" applyFill="1"/>
    <xf numFmtId="0" fontId="14" fillId="5" borderId="0" xfId="0" applyFont="1" applyFill="1" applyAlignment="1">
      <alignment wrapText="1"/>
    </xf>
    <xf numFmtId="164" fontId="5" fillId="5" borderId="0" xfId="0" applyNumberFormat="1" applyFont="1" applyFill="1"/>
    <xf numFmtId="0" fontId="10" fillId="5" borderId="0" xfId="0" applyFont="1" applyFill="1"/>
    <xf numFmtId="0" fontId="14" fillId="5" borderId="0" xfId="0" applyFont="1" applyFill="1" applyAlignment="1">
      <alignment horizontal="right" wrapText="1"/>
    </xf>
    <xf numFmtId="164" fontId="14" fillId="5" borderId="0" xfId="0" applyNumberFormat="1" applyFont="1" applyFill="1" applyAlignment="1">
      <alignment horizontal="right"/>
    </xf>
    <xf numFmtId="164" fontId="14" fillId="5" borderId="0" xfId="0" quotePrefix="1" applyNumberFormat="1" applyFont="1" applyFill="1" applyAlignment="1">
      <alignment horizontal="left"/>
    </xf>
    <xf numFmtId="164" fontId="25" fillId="5" borderId="0" xfId="0" applyNumberFormat="1" applyFont="1" applyFill="1"/>
    <xf numFmtId="0" fontId="28" fillId="5" borderId="0" xfId="0" applyFont="1" applyFill="1" applyAlignment="1">
      <alignment horizontal="left" wrapText="1"/>
    </xf>
    <xf numFmtId="3" fontId="5" fillId="5" borderId="0" xfId="0" applyNumberFormat="1" applyFont="1" applyFill="1"/>
    <xf numFmtId="164" fontId="11" fillId="5" borderId="0" xfId="0" applyNumberFormat="1" applyFont="1" applyFill="1" applyAlignment="1">
      <alignment vertical="top"/>
    </xf>
    <xf numFmtId="3" fontId="25" fillId="5" borderId="11" xfId="0" applyNumberFormat="1" applyFont="1" applyFill="1" applyBorder="1" applyAlignment="1">
      <alignment horizontal="center"/>
    </xf>
    <xf numFmtId="164" fontId="25" fillId="5" borderId="11" xfId="0" applyNumberFormat="1" applyFont="1" applyFill="1" applyBorder="1" applyAlignment="1">
      <alignment horizontal="center"/>
    </xf>
    <xf numFmtId="3" fontId="25" fillId="5" borderId="0" xfId="0" applyNumberFormat="1" applyFont="1" applyFill="1" applyAlignment="1">
      <alignment horizontal="center"/>
    </xf>
    <xf numFmtId="3" fontId="5" fillId="5" borderId="18" xfId="0" applyNumberFormat="1" applyFont="1" applyFill="1" applyBorder="1" applyAlignment="1">
      <alignment horizontal="center"/>
    </xf>
    <xf numFmtId="164" fontId="5" fillId="5" borderId="18" xfId="0" applyNumberFormat="1" applyFont="1" applyFill="1" applyBorder="1" applyAlignment="1">
      <alignment horizontal="center"/>
    </xf>
    <xf numFmtId="0" fontId="10" fillId="5" borderId="21" xfId="0" applyFont="1" applyFill="1" applyBorder="1" applyAlignment="1">
      <alignment horizontal="center"/>
    </xf>
    <xf numFmtId="4" fontId="10" fillId="0" borderId="22" xfId="0" applyNumberFormat="1" applyFont="1" applyBorder="1"/>
    <xf numFmtId="0" fontId="8" fillId="0" borderId="11" xfId="0" applyFont="1" applyBorder="1" applyAlignment="1">
      <alignment wrapText="1"/>
    </xf>
    <xf numFmtId="165" fontId="10" fillId="0" borderId="11" xfId="0" applyNumberFormat="1" applyFont="1" applyBorder="1" applyAlignment="1">
      <alignment horizontal="center"/>
    </xf>
    <xf numFmtId="164" fontId="5" fillId="0" borderId="11" xfId="0" applyNumberFormat="1" applyFont="1" applyBorder="1" applyProtection="1">
      <protection locked="0"/>
    </xf>
    <xf numFmtId="164" fontId="10" fillId="0" borderId="12" xfId="0" applyNumberFormat="1" applyFont="1" applyBorder="1"/>
    <xf numFmtId="164" fontId="10" fillId="0" borderId="15" xfId="0" applyNumberFormat="1" applyFont="1" applyBorder="1"/>
    <xf numFmtId="0" fontId="8" fillId="0" borderId="0" xfId="0" applyFont="1" applyAlignment="1">
      <alignment vertical="center" wrapText="1"/>
    </xf>
    <xf numFmtId="0" fontId="10" fillId="0" borderId="12" xfId="0" applyFont="1" applyBorder="1"/>
    <xf numFmtId="0" fontId="9" fillId="0" borderId="11" xfId="0" applyFont="1" applyBorder="1"/>
    <xf numFmtId="0" fontId="8" fillId="0" borderId="0" xfId="0" applyFont="1"/>
    <xf numFmtId="166" fontId="5" fillId="0" borderId="11" xfId="0" applyNumberFormat="1" applyFont="1" applyBorder="1"/>
    <xf numFmtId="0" fontId="10" fillId="0" borderId="18" xfId="0" applyFont="1" applyBorder="1"/>
    <xf numFmtId="0" fontId="10" fillId="0" borderId="21" xfId="0" applyFont="1" applyBorder="1"/>
    <xf numFmtId="0" fontId="10" fillId="0" borderId="11" xfId="0" applyFont="1" applyBorder="1"/>
    <xf numFmtId="0" fontId="5" fillId="5" borderId="10" xfId="0" applyFont="1" applyFill="1" applyBorder="1"/>
    <xf numFmtId="0" fontId="9" fillId="5" borderId="11" xfId="0" applyFont="1" applyFill="1" applyBorder="1"/>
    <xf numFmtId="165" fontId="10" fillId="5" borderId="11" xfId="0" applyNumberFormat="1" applyFont="1" applyFill="1" applyBorder="1" applyAlignment="1">
      <alignment horizontal="center"/>
    </xf>
    <xf numFmtId="166" fontId="5" fillId="5" borderId="11" xfId="0" applyNumberFormat="1" applyFont="1" applyFill="1" applyBorder="1"/>
    <xf numFmtId="0" fontId="10" fillId="5" borderId="12" xfId="0" applyFont="1" applyFill="1" applyBorder="1"/>
    <xf numFmtId="0" fontId="10" fillId="0" borderId="17" xfId="0" applyFont="1" applyBorder="1"/>
    <xf numFmtId="0" fontId="7" fillId="0" borderId="18" xfId="0" applyFont="1" applyBorder="1" applyAlignment="1">
      <alignment wrapText="1"/>
    </xf>
    <xf numFmtId="166" fontId="10" fillId="0" borderId="18" xfId="0" applyNumberFormat="1" applyFont="1" applyBorder="1"/>
    <xf numFmtId="0" fontId="9" fillId="0" borderId="0" xfId="0" applyFont="1" applyAlignment="1">
      <alignment horizontal="right" vertical="center"/>
    </xf>
    <xf numFmtId="0" fontId="35" fillId="0" borderId="0" xfId="0" applyFont="1" applyAlignment="1">
      <alignment horizontal="right" vertical="center"/>
    </xf>
    <xf numFmtId="0" fontId="42" fillId="4" borderId="0" xfId="0" applyFont="1" applyFill="1"/>
    <xf numFmtId="0" fontId="9" fillId="5" borderId="17" xfId="0" applyFont="1" applyFill="1" applyBorder="1" applyAlignment="1">
      <alignment horizontal="right" vertical="center"/>
    </xf>
    <xf numFmtId="0" fontId="9" fillId="5" borderId="18" xfId="0" applyFont="1" applyFill="1" applyBorder="1" applyAlignment="1">
      <alignment horizontal="left" vertical="center"/>
    </xf>
    <xf numFmtId="0" fontId="9" fillId="5" borderId="18" xfId="0" applyFont="1" applyFill="1" applyBorder="1" applyAlignment="1">
      <alignment horizontal="right" vertical="center" wrapText="1"/>
    </xf>
    <xf numFmtId="165" fontId="9" fillId="5" borderId="18" xfId="0" applyNumberFormat="1" applyFont="1" applyFill="1" applyBorder="1" applyAlignment="1">
      <alignment horizontal="right" vertical="center"/>
    </xf>
    <xf numFmtId="166" fontId="9" fillId="5" borderId="18" xfId="0" applyNumberFormat="1" applyFont="1" applyFill="1" applyBorder="1" applyAlignment="1">
      <alignment horizontal="right" vertical="center"/>
    </xf>
    <xf numFmtId="0" fontId="9" fillId="5" borderId="21" xfId="0" applyFont="1" applyFill="1" applyBorder="1" applyAlignment="1">
      <alignment horizontal="right" vertical="center"/>
    </xf>
    <xf numFmtId="0" fontId="5" fillId="5" borderId="11" xfId="0" applyFont="1" applyFill="1" applyBorder="1"/>
    <xf numFmtId="0" fontId="8" fillId="5" borderId="11" xfId="0" applyFont="1" applyFill="1" applyBorder="1" applyAlignment="1">
      <alignment wrapText="1"/>
    </xf>
    <xf numFmtId="0" fontId="10" fillId="5" borderId="24" xfId="0" applyFont="1" applyFill="1" applyBorder="1"/>
    <xf numFmtId="0" fontId="5" fillId="5" borderId="17" xfId="0" applyFont="1" applyFill="1" applyBorder="1"/>
    <xf numFmtId="0" fontId="9" fillId="5" borderId="18" xfId="0" applyFont="1" applyFill="1" applyBorder="1"/>
    <xf numFmtId="165" fontId="10" fillId="5" borderId="18" xfId="0" applyNumberFormat="1" applyFont="1" applyFill="1" applyBorder="1" applyAlignment="1">
      <alignment horizontal="center"/>
    </xf>
    <xf numFmtId="4" fontId="10" fillId="5" borderId="20" xfId="0" applyNumberFormat="1" applyFont="1" applyFill="1" applyBorder="1"/>
    <xf numFmtId="0" fontId="10" fillId="5" borderId="11" xfId="0" applyFont="1" applyFill="1" applyBorder="1"/>
    <xf numFmtId="0" fontId="5" fillId="0" borderId="26" xfId="0" applyFont="1" applyBorder="1"/>
    <xf numFmtId="0" fontId="5" fillId="0" borderId="27" xfId="0" applyFont="1" applyBorder="1"/>
    <xf numFmtId="0" fontId="8" fillId="0" borderId="27" xfId="0" applyFont="1" applyBorder="1" applyAlignment="1">
      <alignment wrapText="1"/>
    </xf>
    <xf numFmtId="165" fontId="10" fillId="0" borderId="27" xfId="0" applyNumberFormat="1" applyFont="1" applyBorder="1" applyAlignment="1">
      <alignment horizontal="center"/>
    </xf>
    <xf numFmtId="166" fontId="5" fillId="0" borderId="27" xfId="0" applyNumberFormat="1" applyFont="1" applyBorder="1"/>
    <xf numFmtId="0" fontId="10" fillId="0" borderId="28" xfId="0" applyFont="1" applyBorder="1"/>
    <xf numFmtId="0" fontId="10" fillId="0" borderId="27" xfId="0" applyFont="1" applyBorder="1"/>
    <xf numFmtId="0" fontId="5" fillId="2" borderId="10" xfId="0" applyFont="1" applyFill="1" applyBorder="1"/>
    <xf numFmtId="0" fontId="9" fillId="2" borderId="11" xfId="0" applyFont="1" applyFill="1" applyBorder="1"/>
    <xf numFmtId="165" fontId="10" fillId="2" borderId="11" xfId="0" applyNumberFormat="1" applyFont="1" applyFill="1" applyBorder="1" applyAlignment="1">
      <alignment horizontal="center"/>
    </xf>
    <xf numFmtId="166" fontId="5" fillId="2" borderId="11" xfId="0" applyNumberFormat="1" applyFont="1" applyFill="1" applyBorder="1"/>
    <xf numFmtId="164" fontId="5" fillId="2" borderId="11" xfId="0" applyNumberFormat="1" applyFont="1" applyFill="1" applyBorder="1"/>
    <xf numFmtId="0" fontId="10" fillId="2" borderId="12" xfId="0" applyFont="1" applyFill="1" applyBorder="1"/>
    <xf numFmtId="0" fontId="10" fillId="2" borderId="17" xfId="0" applyFont="1" applyFill="1" applyBorder="1"/>
    <xf numFmtId="0" fontId="10" fillId="2" borderId="18" xfId="0" applyFont="1" applyFill="1" applyBorder="1"/>
    <xf numFmtId="0" fontId="7" fillId="2" borderId="18" xfId="0" applyFont="1" applyFill="1" applyBorder="1" applyAlignment="1">
      <alignment wrapText="1"/>
    </xf>
    <xf numFmtId="165" fontId="10" fillId="2" borderId="18" xfId="0" applyNumberFormat="1" applyFont="1" applyFill="1" applyBorder="1" applyAlignment="1">
      <alignment horizontal="center"/>
    </xf>
    <xf numFmtId="166" fontId="10" fillId="2" borderId="18" xfId="0" applyNumberFormat="1" applyFont="1" applyFill="1" applyBorder="1"/>
    <xf numFmtId="0" fontId="10" fillId="2" borderId="21" xfId="0" applyFont="1" applyFill="1" applyBorder="1"/>
    <xf numFmtId="0" fontId="15" fillId="6" borderId="0" xfId="0" applyFont="1" applyFill="1"/>
    <xf numFmtId="0" fontId="26" fillId="6" borderId="0" xfId="0" applyFont="1" applyFill="1"/>
    <xf numFmtId="0" fontId="5" fillId="6" borderId="0" xfId="0" applyFont="1" applyFill="1"/>
    <xf numFmtId="0" fontId="14" fillId="6" borderId="0" xfId="0" applyFont="1" applyFill="1" applyAlignment="1">
      <alignment wrapText="1"/>
    </xf>
    <xf numFmtId="164" fontId="5" fillId="6" borderId="0" xfId="0" applyNumberFormat="1" applyFont="1" applyFill="1"/>
    <xf numFmtId="0" fontId="10" fillId="6" borderId="0" xfId="0" applyFont="1" applyFill="1"/>
    <xf numFmtId="0" fontId="14" fillId="6" borderId="0" xfId="0" applyFont="1" applyFill="1" applyAlignment="1">
      <alignment horizontal="right" wrapText="1"/>
    </xf>
    <xf numFmtId="164" fontId="14" fillId="6" borderId="0" xfId="0" applyNumberFormat="1" applyFont="1" applyFill="1" applyAlignment="1">
      <alignment horizontal="right"/>
    </xf>
    <xf numFmtId="164" fontId="14" fillId="6" borderId="0" xfId="0" quotePrefix="1" applyNumberFormat="1" applyFont="1" applyFill="1" applyAlignment="1">
      <alignment horizontal="left"/>
    </xf>
    <xf numFmtId="164" fontId="25" fillId="6" borderId="0" xfId="0" applyNumberFormat="1" applyFont="1" applyFill="1"/>
    <xf numFmtId="0" fontId="28" fillId="6" borderId="0" xfId="0" applyFont="1" applyFill="1" applyAlignment="1">
      <alignment horizontal="left" wrapText="1"/>
    </xf>
    <xf numFmtId="3" fontId="5" fillId="6" borderId="0" xfId="0" applyNumberFormat="1" applyFont="1" applyFill="1"/>
    <xf numFmtId="164" fontId="11" fillId="6" borderId="0" xfId="0" applyNumberFormat="1" applyFont="1" applyFill="1" applyAlignment="1">
      <alignment vertical="top"/>
    </xf>
    <xf numFmtId="3" fontId="25" fillId="6" borderId="11" xfId="0" applyNumberFormat="1" applyFont="1" applyFill="1" applyBorder="1" applyAlignment="1">
      <alignment horizontal="center"/>
    </xf>
    <xf numFmtId="164" fontId="25" fillId="6" borderId="11" xfId="0" applyNumberFormat="1" applyFont="1" applyFill="1" applyBorder="1" applyAlignment="1">
      <alignment horizontal="center"/>
    </xf>
    <xf numFmtId="3" fontId="25" fillId="6" borderId="0" xfId="0" applyNumberFormat="1" applyFont="1" applyFill="1" applyAlignment="1">
      <alignment horizontal="center"/>
    </xf>
    <xf numFmtId="3" fontId="5" fillId="6" borderId="18" xfId="0" applyNumberFormat="1" applyFont="1" applyFill="1" applyBorder="1" applyAlignment="1">
      <alignment horizontal="center"/>
    </xf>
    <xf numFmtId="164" fontId="5" fillId="6" borderId="18" xfId="0" applyNumberFormat="1" applyFont="1" applyFill="1" applyBorder="1" applyAlignment="1">
      <alignment horizontal="center"/>
    </xf>
    <xf numFmtId="0" fontId="10" fillId="6" borderId="21" xfId="0" applyFont="1" applyFill="1" applyBorder="1" applyAlignment="1">
      <alignment horizontal="center"/>
    </xf>
    <xf numFmtId="0" fontId="5" fillId="6" borderId="17" xfId="0" applyFont="1" applyFill="1" applyBorder="1"/>
    <xf numFmtId="0" fontId="9" fillId="6" borderId="18" xfId="0" applyFont="1" applyFill="1" applyBorder="1"/>
    <xf numFmtId="165" fontId="10" fillId="6" borderId="18" xfId="0" applyNumberFormat="1" applyFont="1" applyFill="1" applyBorder="1" applyAlignment="1">
      <alignment horizontal="center"/>
    </xf>
    <xf numFmtId="0" fontId="5" fillId="6" borderId="10" xfId="0" applyFont="1" applyFill="1" applyBorder="1"/>
    <xf numFmtId="0" fontId="5" fillId="6" borderId="11" xfId="0" applyFont="1" applyFill="1" applyBorder="1"/>
    <xf numFmtId="0" fontId="8" fillId="6" borderId="11" xfId="0" applyFont="1" applyFill="1" applyBorder="1" applyAlignment="1">
      <alignment wrapText="1"/>
    </xf>
    <xf numFmtId="165" fontId="10" fillId="6" borderId="11" xfId="0" applyNumberFormat="1" applyFont="1" applyFill="1" applyBorder="1" applyAlignment="1">
      <alignment horizontal="center"/>
    </xf>
    <xf numFmtId="0" fontId="9" fillId="6" borderId="11" xfId="0" applyFont="1" applyFill="1" applyBorder="1"/>
    <xf numFmtId="0" fontId="9" fillId="6" borderId="17" xfId="0" applyFont="1" applyFill="1" applyBorder="1" applyAlignment="1">
      <alignment horizontal="right" vertical="center"/>
    </xf>
    <xf numFmtId="0" fontId="9" fillId="6" borderId="18" xfId="0" applyFont="1" applyFill="1" applyBorder="1" applyAlignment="1">
      <alignment horizontal="left" vertical="center"/>
    </xf>
    <xf numFmtId="0" fontId="9" fillId="6" borderId="18" xfId="0" applyFont="1" applyFill="1" applyBorder="1" applyAlignment="1">
      <alignment horizontal="right" vertical="center" wrapText="1"/>
    </xf>
    <xf numFmtId="165" fontId="9" fillId="6" borderId="18" xfId="0" applyNumberFormat="1" applyFont="1" applyFill="1" applyBorder="1" applyAlignment="1">
      <alignment horizontal="right" vertical="center"/>
    </xf>
    <xf numFmtId="0" fontId="15" fillId="0" borderId="0" xfId="0" applyFont="1"/>
    <xf numFmtId="0" fontId="14" fillId="0" borderId="0" xfId="0" applyFont="1" applyAlignment="1">
      <alignment horizontal="right" wrapText="1"/>
    </xf>
    <xf numFmtId="3" fontId="5" fillId="0" borderId="0" xfId="0" applyNumberFormat="1" applyFont="1" applyProtection="1">
      <protection locked="0"/>
    </xf>
    <xf numFmtId="3" fontId="25" fillId="0" borderId="0" xfId="0" applyNumberFormat="1" applyFont="1" applyAlignment="1">
      <alignment horizontal="center"/>
    </xf>
    <xf numFmtId="0" fontId="9" fillId="0" borderId="0" xfId="0" applyFont="1" applyAlignment="1">
      <alignment vertical="center"/>
    </xf>
    <xf numFmtId="0" fontId="5" fillId="0" borderId="9" xfId="0" applyFont="1" applyBorder="1" applyAlignment="1" applyProtection="1">
      <alignment horizontal="left" vertical="top" wrapText="1"/>
      <protection locked="0"/>
    </xf>
    <xf numFmtId="166" fontId="0" fillId="0" borderId="0" xfId="0" applyNumberFormat="1"/>
    <xf numFmtId="167" fontId="10" fillId="0" borderId="0" xfId="0" applyNumberFormat="1" applyFont="1"/>
    <xf numFmtId="167" fontId="5" fillId="0" borderId="2" xfId="0" applyNumberFormat="1" applyFont="1" applyBorder="1"/>
    <xf numFmtId="3" fontId="5" fillId="0" borderId="0" xfId="0" applyNumberFormat="1" applyFont="1" applyAlignment="1" applyProtection="1">
      <alignment horizontal="left" vertical="top" wrapText="1"/>
      <protection locked="0"/>
    </xf>
    <xf numFmtId="0" fontId="8" fillId="0" borderId="0" xfId="0" quotePrefix="1" applyFont="1" applyAlignment="1">
      <alignment wrapText="1"/>
    </xf>
    <xf numFmtId="167" fontId="5" fillId="0" borderId="0" xfId="0" applyNumberFormat="1" applyFont="1"/>
    <xf numFmtId="167" fontId="5" fillId="0" borderId="7" xfId="0" applyNumberFormat="1" applyFont="1" applyBorder="1"/>
    <xf numFmtId="167" fontId="5" fillId="0" borderId="4" xfId="0" applyNumberFormat="1" applyFont="1" applyBorder="1"/>
    <xf numFmtId="167" fontId="0" fillId="0" borderId="0" xfId="0" applyNumberFormat="1"/>
    <xf numFmtId="0" fontId="15" fillId="3" borderId="0" xfId="0" applyFont="1" applyFill="1"/>
    <xf numFmtId="0" fontId="26" fillId="3" borderId="0" xfId="0" applyFont="1" applyFill="1"/>
    <xf numFmtId="0" fontId="5" fillId="3" borderId="0" xfId="0" applyFont="1" applyFill="1"/>
    <xf numFmtId="0" fontId="14" fillId="3" borderId="0" xfId="0" applyFont="1" applyFill="1" applyAlignment="1">
      <alignment wrapText="1"/>
    </xf>
    <xf numFmtId="164" fontId="5" fillId="3" borderId="0" xfId="0" applyNumberFormat="1" applyFont="1" applyFill="1"/>
    <xf numFmtId="0" fontId="10" fillId="3" borderId="0" xfId="0" applyFont="1" applyFill="1"/>
    <xf numFmtId="0" fontId="14" fillId="3" borderId="0" xfId="0" applyFont="1" applyFill="1" applyAlignment="1">
      <alignment horizontal="right" wrapText="1"/>
    </xf>
    <xf numFmtId="164" fontId="14" fillId="3" borderId="0" xfId="0" applyNumberFormat="1" applyFont="1" applyFill="1" applyAlignment="1">
      <alignment horizontal="right"/>
    </xf>
    <xf numFmtId="164" fontId="14" fillId="3" borderId="0" xfId="0" quotePrefix="1" applyNumberFormat="1" applyFont="1" applyFill="1" applyAlignment="1">
      <alignment horizontal="left"/>
    </xf>
    <xf numFmtId="164" fontId="25" fillId="3" borderId="0" xfId="0" applyNumberFormat="1" applyFont="1" applyFill="1"/>
    <xf numFmtId="0" fontId="28" fillId="3" borderId="0" xfId="0" applyFont="1" applyFill="1" applyAlignment="1">
      <alignment horizontal="left" wrapText="1"/>
    </xf>
    <xf numFmtId="3" fontId="5" fillId="3" borderId="0" xfId="0" applyNumberFormat="1" applyFont="1" applyFill="1"/>
    <xf numFmtId="164" fontId="11" fillId="3" borderId="0" xfId="0" applyNumberFormat="1" applyFont="1" applyFill="1" applyAlignment="1">
      <alignment vertical="top"/>
    </xf>
    <xf numFmtId="164" fontId="25" fillId="3" borderId="11" xfId="0" applyNumberFormat="1" applyFont="1" applyFill="1" applyBorder="1" applyAlignment="1">
      <alignment horizontal="center"/>
    </xf>
    <xf numFmtId="3" fontId="5" fillId="3" borderId="18" xfId="0" applyNumberFormat="1" applyFont="1" applyFill="1" applyBorder="1" applyAlignment="1">
      <alignment horizontal="center"/>
    </xf>
    <xf numFmtId="164" fontId="5" fillId="3" borderId="18" xfId="0" applyNumberFormat="1" applyFont="1" applyFill="1" applyBorder="1" applyAlignment="1">
      <alignment horizontal="center"/>
    </xf>
    <xf numFmtId="0" fontId="10" fillId="3" borderId="21" xfId="0" applyFont="1" applyFill="1" applyBorder="1" applyAlignment="1">
      <alignment horizontal="center"/>
    </xf>
    <xf numFmtId="0" fontId="5" fillId="3" borderId="10" xfId="0" applyFont="1" applyFill="1" applyBorder="1"/>
    <xf numFmtId="0" fontId="5" fillId="3" borderId="11" xfId="0" applyFont="1" applyFill="1" applyBorder="1"/>
    <xf numFmtId="0" fontId="8" fillId="3" borderId="11" xfId="0" applyFont="1" applyFill="1" applyBorder="1" applyAlignment="1">
      <alignment wrapText="1"/>
    </xf>
    <xf numFmtId="165" fontId="10" fillId="3" borderId="11" xfId="0" applyNumberFormat="1" applyFont="1" applyFill="1" applyBorder="1" applyAlignment="1">
      <alignment horizontal="center"/>
    </xf>
    <xf numFmtId="166" fontId="5" fillId="3" borderId="23" xfId="0" applyNumberFormat="1" applyFont="1" applyFill="1" applyBorder="1" applyProtection="1">
      <protection locked="0"/>
    </xf>
    <xf numFmtId="0" fontId="10" fillId="3" borderId="24" xfId="0" applyFont="1" applyFill="1" applyBorder="1"/>
    <xf numFmtId="0" fontId="5" fillId="3" borderId="17" xfId="0" applyFont="1" applyFill="1" applyBorder="1"/>
    <xf numFmtId="0" fontId="9" fillId="3" borderId="18" xfId="0" applyFont="1" applyFill="1" applyBorder="1"/>
    <xf numFmtId="165" fontId="10" fillId="3" borderId="18" xfId="0" applyNumberFormat="1" applyFont="1" applyFill="1" applyBorder="1" applyAlignment="1">
      <alignment horizontal="center"/>
    </xf>
    <xf numFmtId="166" fontId="10" fillId="3" borderId="19" xfId="0" applyNumberFormat="1" applyFont="1" applyFill="1" applyBorder="1" applyProtection="1">
      <protection locked="0"/>
    </xf>
    <xf numFmtId="4" fontId="10" fillId="3" borderId="20" xfId="0" applyNumberFormat="1" applyFont="1" applyFill="1" applyBorder="1"/>
    <xf numFmtId="166" fontId="10" fillId="0" borderId="12" xfId="0" applyNumberFormat="1" applyFont="1" applyBorder="1"/>
    <xf numFmtId="166" fontId="10" fillId="0" borderId="15" xfId="0" applyNumberFormat="1" applyFont="1" applyBorder="1"/>
    <xf numFmtId="166" fontId="10" fillId="0" borderId="28" xfId="0" applyNumberFormat="1" applyFont="1" applyBorder="1"/>
    <xf numFmtId="166" fontId="10" fillId="0" borderId="21" xfId="0" applyNumberFormat="1" applyFont="1" applyBorder="1"/>
    <xf numFmtId="166" fontId="10" fillId="5" borderId="12" xfId="0" applyNumberFormat="1" applyFont="1" applyFill="1" applyBorder="1"/>
    <xf numFmtId="166" fontId="10" fillId="2" borderId="21" xfId="0" applyNumberFormat="1" applyFont="1" applyFill="1" applyBorder="1"/>
    <xf numFmtId="168" fontId="10" fillId="3" borderId="25" xfId="0" applyNumberFormat="1" applyFont="1" applyFill="1" applyBorder="1" applyProtection="1">
      <protection locked="0"/>
    </xf>
    <xf numFmtId="164" fontId="5" fillId="3" borderId="11" xfId="0" applyNumberFormat="1" applyFont="1" applyFill="1" applyBorder="1" applyProtection="1">
      <protection locked="0"/>
    </xf>
    <xf numFmtId="0" fontId="10" fillId="3" borderId="12" xfId="0" applyFont="1" applyFill="1" applyBorder="1"/>
    <xf numFmtId="0" fontId="9" fillId="3" borderId="11" xfId="0" applyFont="1" applyFill="1" applyBorder="1"/>
    <xf numFmtId="166" fontId="5" fillId="3" borderId="11" xfId="0" applyNumberFormat="1" applyFont="1" applyFill="1" applyBorder="1"/>
    <xf numFmtId="166" fontId="10" fillId="3" borderId="12" xfId="0" applyNumberFormat="1" applyFont="1" applyFill="1" applyBorder="1"/>
    <xf numFmtId="0" fontId="10" fillId="3" borderId="11" xfId="0" applyFont="1" applyFill="1" applyBorder="1"/>
    <xf numFmtId="0" fontId="9" fillId="3" borderId="17" xfId="0" applyFont="1" applyFill="1" applyBorder="1" applyAlignment="1">
      <alignment horizontal="right" vertical="center"/>
    </xf>
    <xf numFmtId="0" fontId="9" fillId="3" borderId="18" xfId="0" applyFont="1" applyFill="1" applyBorder="1" applyAlignment="1">
      <alignment horizontal="left" vertical="center"/>
    </xf>
    <xf numFmtId="0" fontId="9" fillId="3" borderId="18" xfId="0" applyFont="1" applyFill="1" applyBorder="1" applyAlignment="1">
      <alignment horizontal="right" vertical="center" wrapText="1"/>
    </xf>
    <xf numFmtId="165" fontId="9" fillId="3" borderId="18" xfId="0" applyNumberFormat="1" applyFont="1" applyFill="1" applyBorder="1" applyAlignment="1">
      <alignment horizontal="right" vertical="center"/>
    </xf>
    <xf numFmtId="166" fontId="9" fillId="3" borderId="18" xfId="0" applyNumberFormat="1" applyFont="1" applyFill="1" applyBorder="1" applyAlignment="1">
      <alignment horizontal="right" vertical="center"/>
    </xf>
    <xf numFmtId="166" fontId="9" fillId="3" borderId="21" xfId="0" applyNumberFormat="1" applyFont="1" applyFill="1" applyBorder="1" applyAlignment="1">
      <alignment horizontal="right" vertical="center"/>
    </xf>
    <xf numFmtId="0" fontId="19" fillId="0" borderId="0" xfId="0" applyFont="1" applyAlignment="1">
      <alignment horizontal="left" vertical="top" wrapText="1"/>
    </xf>
    <xf numFmtId="3" fontId="25" fillId="0" borderId="0" xfId="0" applyNumberFormat="1" applyFont="1"/>
    <xf numFmtId="167" fontId="5" fillId="0" borderId="39" xfId="0" applyNumberFormat="1" applyFont="1" applyBorder="1"/>
    <xf numFmtId="167" fontId="5" fillId="0" borderId="38" xfId="0" applyNumberFormat="1" applyFont="1" applyBorder="1"/>
    <xf numFmtId="167" fontId="5" fillId="0" borderId="41" xfId="0" applyNumberFormat="1" applyFont="1" applyBorder="1"/>
    <xf numFmtId="0" fontId="11" fillId="0" borderId="0" xfId="3" applyFont="1" applyAlignment="1">
      <alignment horizontal="center"/>
    </xf>
    <xf numFmtId="0" fontId="43" fillId="0" borderId="0" xfId="3" applyFont="1"/>
    <xf numFmtId="3" fontId="5" fillId="0" borderId="0" xfId="3" applyNumberFormat="1"/>
    <xf numFmtId="3" fontId="10" fillId="0" borderId="0" xfId="3" applyNumberFormat="1" applyFont="1" applyAlignment="1">
      <alignment horizontal="center"/>
    </xf>
    <xf numFmtId="1" fontId="44" fillId="9" borderId="42" xfId="3" applyNumberFormat="1" applyFont="1" applyFill="1" applyBorder="1" applyAlignment="1">
      <alignment horizontal="left"/>
    </xf>
    <xf numFmtId="0" fontId="44" fillId="9" borderId="42" xfId="3" applyFont="1" applyFill="1" applyBorder="1" applyAlignment="1">
      <alignment horizontal="left"/>
    </xf>
    <xf numFmtId="0" fontId="45" fillId="0" borderId="0" xfId="3" applyFont="1"/>
    <xf numFmtId="43" fontId="5" fillId="0" borderId="0" xfId="2" applyFont="1" applyProtection="1"/>
    <xf numFmtId="0" fontId="10" fillId="0" borderId="0" xfId="3" applyFont="1"/>
    <xf numFmtId="43" fontId="10" fillId="0" borderId="0" xfId="2" applyFont="1" applyAlignment="1" applyProtection="1">
      <alignment horizontal="center"/>
    </xf>
    <xf numFmtId="0" fontId="5" fillId="0" borderId="0" xfId="3" applyAlignment="1">
      <alignment vertical="center"/>
    </xf>
    <xf numFmtId="0" fontId="5" fillId="11" borderId="0" xfId="3" applyFill="1"/>
    <xf numFmtId="0" fontId="10" fillId="11" borderId="0" xfId="3" applyFont="1" applyFill="1" applyAlignment="1">
      <alignment horizontal="center"/>
    </xf>
    <xf numFmtId="43" fontId="10" fillId="11" borderId="0" xfId="2" applyFont="1" applyFill="1" applyAlignment="1" applyProtection="1">
      <alignment horizontal="center"/>
    </xf>
    <xf numFmtId="43" fontId="5" fillId="11" borderId="0" xfId="2" applyFont="1" applyFill="1" applyAlignment="1" applyProtection="1"/>
    <xf numFmtId="0" fontId="10" fillId="11" borderId="0" xfId="3" applyFont="1" applyFill="1" applyAlignment="1">
      <alignment horizontal="center" vertical="center"/>
    </xf>
    <xf numFmtId="0" fontId="10" fillId="11" borderId="0" xfId="3" applyFont="1" applyFill="1" applyAlignment="1">
      <alignment vertical="center"/>
    </xf>
    <xf numFmtId="43" fontId="10" fillId="11" borderId="44" xfId="2" applyFont="1" applyFill="1" applyBorder="1" applyAlignment="1" applyProtection="1">
      <alignment vertical="center"/>
    </xf>
    <xf numFmtId="0" fontId="10" fillId="12" borderId="0" xfId="3" applyFont="1" applyFill="1"/>
    <xf numFmtId="0" fontId="5" fillId="12" borderId="0" xfId="3" applyFill="1"/>
    <xf numFmtId="0" fontId="10" fillId="12" borderId="0" xfId="3" applyFont="1" applyFill="1" applyAlignment="1">
      <alignment horizontal="center" vertical="center"/>
    </xf>
    <xf numFmtId="43" fontId="5" fillId="12" borderId="0" xfId="3" applyNumberFormat="1" applyFill="1"/>
    <xf numFmtId="43" fontId="10" fillId="12" borderId="44" xfId="3" applyNumberFormat="1" applyFont="1" applyFill="1" applyBorder="1"/>
    <xf numFmtId="43" fontId="5" fillId="12" borderId="0" xfId="2" applyFont="1" applyFill="1" applyProtection="1"/>
    <xf numFmtId="0" fontId="10" fillId="0" borderId="0" xfId="3" applyFont="1" applyProtection="1">
      <protection locked="0"/>
    </xf>
    <xf numFmtId="0" fontId="5" fillId="0" borderId="0" xfId="3" applyProtection="1">
      <protection locked="0"/>
    </xf>
    <xf numFmtId="166" fontId="5" fillId="0" borderId="2" xfId="0" applyNumberFormat="1" applyFont="1" applyBorder="1"/>
    <xf numFmtId="166" fontId="5" fillId="0" borderId="4" xfId="0" applyNumberFormat="1" applyFont="1" applyBorder="1"/>
    <xf numFmtId="166" fontId="5" fillId="0" borderId="7" xfId="0" applyNumberFormat="1" applyFont="1" applyBorder="1"/>
    <xf numFmtId="166" fontId="10" fillId="3" borderId="18" xfId="0" applyNumberFormat="1" applyFont="1" applyFill="1" applyBorder="1"/>
    <xf numFmtId="0" fontId="38" fillId="7" borderId="0" xfId="4" applyFont="1" applyFill="1" applyAlignment="1">
      <alignment horizontal="right"/>
    </xf>
    <xf numFmtId="0" fontId="10" fillId="3" borderId="31" xfId="0" applyFont="1" applyFill="1" applyBorder="1" applyAlignment="1">
      <alignment horizontal="center"/>
    </xf>
    <xf numFmtId="0" fontId="10" fillId="0" borderId="30" xfId="4" applyFont="1" applyBorder="1"/>
    <xf numFmtId="4" fontId="10" fillId="0" borderId="32" xfId="0" applyNumberFormat="1" applyFont="1" applyBorder="1"/>
    <xf numFmtId="0" fontId="10" fillId="0" borderId="30" xfId="0" applyFont="1" applyBorder="1"/>
    <xf numFmtId="4" fontId="10" fillId="0" borderId="33" xfId="0" applyNumberFormat="1" applyFont="1" applyBorder="1"/>
    <xf numFmtId="0" fontId="10" fillId="3" borderId="34" xfId="0" applyFont="1" applyFill="1" applyBorder="1"/>
    <xf numFmtId="4" fontId="10" fillId="3" borderId="35" xfId="0" applyNumberFormat="1" applyFont="1" applyFill="1" applyBorder="1"/>
    <xf numFmtId="164" fontId="10" fillId="0" borderId="29" xfId="0" applyNumberFormat="1" applyFont="1" applyBorder="1"/>
    <xf numFmtId="164" fontId="10" fillId="0" borderId="30" xfId="0" applyNumberFormat="1" applyFont="1" applyBorder="1"/>
    <xf numFmtId="0" fontId="10" fillId="0" borderId="36" xfId="0" applyFont="1" applyBorder="1"/>
    <xf numFmtId="0" fontId="10" fillId="3" borderId="29" xfId="0" applyFont="1" applyFill="1" applyBorder="1"/>
    <xf numFmtId="0" fontId="10" fillId="0" borderId="29" xfId="0" applyFont="1" applyBorder="1"/>
    <xf numFmtId="4" fontId="10" fillId="2" borderId="29" xfId="0" applyNumberFormat="1" applyFont="1" applyFill="1" applyBorder="1"/>
    <xf numFmtId="4" fontId="10" fillId="0" borderId="29" xfId="0" applyNumberFormat="1" applyFont="1" applyBorder="1"/>
    <xf numFmtId="4" fontId="10" fillId="0" borderId="30" xfId="0" applyNumberFormat="1" applyFont="1" applyBorder="1"/>
    <xf numFmtId="4" fontId="10" fillId="0" borderId="37" xfId="0" applyNumberFormat="1" applyFont="1" applyBorder="1"/>
    <xf numFmtId="4" fontId="10" fillId="0" borderId="31" xfId="0" applyNumberFormat="1" applyFont="1" applyBorder="1"/>
    <xf numFmtId="4" fontId="10" fillId="0" borderId="15" xfId="0" applyNumberFormat="1" applyFont="1" applyBorder="1"/>
    <xf numFmtId="4" fontId="10" fillId="0" borderId="0" xfId="0" applyNumberFormat="1" applyFont="1"/>
    <xf numFmtId="4" fontId="10" fillId="3" borderId="29" xfId="0" applyNumberFormat="1" applyFont="1" applyFill="1" applyBorder="1"/>
    <xf numFmtId="0" fontId="38" fillId="7" borderId="0" xfId="4" applyFont="1" applyFill="1" applyAlignment="1" applyProtection="1">
      <alignment horizontal="right" wrapText="1"/>
      <protection locked="0"/>
    </xf>
    <xf numFmtId="0" fontId="10" fillId="3" borderId="0" xfId="0" applyFont="1" applyFill="1" applyAlignment="1" applyProtection="1">
      <alignment wrapText="1"/>
      <protection locked="0"/>
    </xf>
    <xf numFmtId="0" fontId="10" fillId="3" borderId="31" xfId="0" applyFont="1" applyFill="1" applyBorder="1" applyAlignment="1" applyProtection="1">
      <alignment horizontal="center" wrapText="1"/>
      <protection locked="0"/>
    </xf>
    <xf numFmtId="0" fontId="10" fillId="0" borderId="30" xfId="4" applyFont="1" applyBorder="1" applyAlignment="1" applyProtection="1">
      <alignment wrapText="1"/>
      <protection locked="0"/>
    </xf>
    <xf numFmtId="4" fontId="10" fillId="0" borderId="32" xfId="0" applyNumberFormat="1" applyFont="1" applyBorder="1" applyAlignment="1" applyProtection="1">
      <alignment wrapText="1"/>
      <protection locked="0"/>
    </xf>
    <xf numFmtId="0" fontId="10" fillId="0" borderId="30" xfId="0" applyFont="1" applyBorder="1" applyAlignment="1" applyProtection="1">
      <alignment wrapText="1"/>
      <protection locked="0"/>
    </xf>
    <xf numFmtId="4" fontId="10" fillId="0" borderId="33" xfId="0" applyNumberFormat="1" applyFont="1" applyBorder="1" applyAlignment="1" applyProtection="1">
      <alignment wrapText="1"/>
      <protection locked="0"/>
    </xf>
    <xf numFmtId="0" fontId="10" fillId="3" borderId="34" xfId="0" applyFont="1" applyFill="1" applyBorder="1" applyAlignment="1" applyProtection="1">
      <alignment wrapText="1"/>
      <protection locked="0"/>
    </xf>
    <xf numFmtId="4" fontId="10" fillId="3" borderId="35" xfId="0" applyNumberFormat="1" applyFont="1" applyFill="1" applyBorder="1" applyAlignment="1" applyProtection="1">
      <alignment wrapText="1"/>
      <protection locked="0"/>
    </xf>
    <xf numFmtId="164" fontId="10" fillId="0" borderId="29" xfId="0" applyNumberFormat="1" applyFont="1" applyBorder="1" applyAlignment="1" applyProtection="1">
      <alignment wrapText="1"/>
      <protection locked="0"/>
    </xf>
    <xf numFmtId="164" fontId="10" fillId="0" borderId="30" xfId="0" applyNumberFormat="1" applyFont="1" applyBorder="1" applyAlignment="1" applyProtection="1">
      <alignment wrapText="1"/>
      <protection locked="0"/>
    </xf>
    <xf numFmtId="0" fontId="10" fillId="0" borderId="36" xfId="0" applyFont="1" applyBorder="1" applyAlignment="1" applyProtection="1">
      <alignment wrapText="1"/>
      <protection locked="0"/>
    </xf>
    <xf numFmtId="0" fontId="10" fillId="3" borderId="29" xfId="0" applyFont="1" applyFill="1" applyBorder="1" applyAlignment="1" applyProtection="1">
      <alignment wrapText="1"/>
      <protection locked="0"/>
    </xf>
    <xf numFmtId="164" fontId="10" fillId="0" borderId="0" xfId="0" applyNumberFormat="1" applyFont="1" applyAlignment="1" applyProtection="1">
      <alignment wrapText="1"/>
      <protection locked="0"/>
    </xf>
    <xf numFmtId="166" fontId="5" fillId="0" borderId="0" xfId="0" applyNumberFormat="1" applyFont="1" applyAlignment="1" applyProtection="1">
      <alignment wrapText="1"/>
      <protection locked="0"/>
    </xf>
    <xf numFmtId="0" fontId="10" fillId="0" borderId="29" xfId="0" applyFont="1" applyBorder="1" applyAlignment="1" applyProtection="1">
      <alignment wrapText="1"/>
      <protection locked="0"/>
    </xf>
    <xf numFmtId="0" fontId="10" fillId="0" borderId="0" xfId="0" applyFont="1" applyAlignment="1" applyProtection="1">
      <alignment wrapText="1"/>
      <protection locked="0"/>
    </xf>
    <xf numFmtId="0" fontId="10" fillId="2" borderId="29" xfId="0" applyFont="1" applyFill="1" applyBorder="1" applyAlignment="1" applyProtection="1">
      <alignment wrapText="1"/>
      <protection locked="0"/>
    </xf>
    <xf numFmtId="0" fontId="10" fillId="0" borderId="37" xfId="0" applyFont="1" applyBorder="1" applyAlignment="1" applyProtection="1">
      <alignment wrapText="1"/>
      <protection locked="0"/>
    </xf>
    <xf numFmtId="0" fontId="10" fillId="0" borderId="31" xfId="0" applyFont="1" applyBorder="1" applyAlignment="1" applyProtection="1">
      <alignment wrapText="1"/>
      <protection locked="0"/>
    </xf>
    <xf numFmtId="0" fontId="10" fillId="0" borderId="15" xfId="0" applyFont="1" applyBorder="1" applyAlignment="1" applyProtection="1">
      <alignment wrapText="1"/>
      <protection locked="0"/>
    </xf>
    <xf numFmtId="0" fontId="10" fillId="5" borderId="29" xfId="0" applyFont="1" applyFill="1" applyBorder="1" applyAlignment="1" applyProtection="1">
      <alignment wrapText="1"/>
      <protection locked="0"/>
    </xf>
    <xf numFmtId="0" fontId="10" fillId="2" borderId="31" xfId="0" applyFont="1" applyFill="1" applyBorder="1" applyAlignment="1" applyProtection="1">
      <alignment wrapText="1"/>
      <protection locked="0"/>
    </xf>
    <xf numFmtId="0" fontId="9" fillId="3" borderId="31" xfId="0" applyFont="1" applyFill="1" applyBorder="1" applyAlignment="1" applyProtection="1">
      <alignment horizontal="right" vertical="center" wrapText="1"/>
      <protection locked="0"/>
    </xf>
    <xf numFmtId="0" fontId="48" fillId="0" borderId="0" xfId="8" applyFont="1"/>
    <xf numFmtId="0" fontId="41" fillId="0" borderId="0" xfId="8"/>
    <xf numFmtId="0" fontId="32" fillId="0" borderId="0" xfId="3" applyFont="1"/>
    <xf numFmtId="0" fontId="32" fillId="0" borderId="0" xfId="3" applyFont="1" applyAlignment="1">
      <alignment horizontal="center" wrapText="1"/>
    </xf>
    <xf numFmtId="11" fontId="10" fillId="0" borderId="0" xfId="3" applyNumberFormat="1" applyFont="1"/>
    <xf numFmtId="167" fontId="5" fillId="0" borderId="6" xfId="0" applyNumberFormat="1" applyFont="1" applyBorder="1"/>
    <xf numFmtId="166" fontId="5" fillId="5" borderId="23" xfId="0" applyNumberFormat="1" applyFont="1" applyFill="1" applyBorder="1"/>
    <xf numFmtId="166" fontId="10" fillId="5" borderId="18" xfId="0" applyNumberFormat="1" applyFont="1" applyFill="1" applyBorder="1"/>
    <xf numFmtId="166" fontId="10" fillId="5" borderId="19" xfId="0" applyNumberFormat="1" applyFont="1" applyFill="1" applyBorder="1"/>
    <xf numFmtId="164" fontId="5" fillId="0" borderId="11" xfId="0" applyNumberFormat="1" applyFont="1" applyBorder="1"/>
    <xf numFmtId="164" fontId="5" fillId="5" borderId="11" xfId="0" applyNumberFormat="1" applyFont="1" applyFill="1" applyBorder="1"/>
    <xf numFmtId="168" fontId="10" fillId="5" borderId="25" xfId="0" applyNumberFormat="1" applyFont="1" applyFill="1" applyBorder="1"/>
    <xf numFmtId="0" fontId="5" fillId="0" borderId="0" xfId="0" applyFont="1" applyProtection="1">
      <protection locked="0"/>
    </xf>
    <xf numFmtId="0" fontId="8" fillId="0" borderId="0" xfId="0" applyFont="1" applyAlignment="1" applyProtection="1">
      <alignment wrapText="1"/>
      <protection locked="0"/>
    </xf>
    <xf numFmtId="3" fontId="9" fillId="0" borderId="0" xfId="0" applyNumberFormat="1" applyFont="1" applyProtection="1">
      <protection locked="0"/>
    </xf>
    <xf numFmtId="164" fontId="9" fillId="0" borderId="0" xfId="0" applyNumberFormat="1" applyFont="1" applyProtection="1">
      <protection locked="0"/>
    </xf>
    <xf numFmtId="0" fontId="10" fillId="0" borderId="0" xfId="0" applyFont="1" applyProtection="1">
      <protection locked="0"/>
    </xf>
    <xf numFmtId="0" fontId="34" fillId="0" borderId="0" xfId="0" applyFont="1" applyProtection="1">
      <protection locked="0"/>
    </xf>
    <xf numFmtId="0" fontId="7" fillId="0" borderId="0" xfId="0" applyFont="1" applyAlignment="1" applyProtection="1">
      <alignment horizontal="right" wrapText="1"/>
      <protection locked="0"/>
    </xf>
    <xf numFmtId="0" fontId="19" fillId="0" borderId="0" xfId="0" applyFont="1" applyAlignment="1" applyProtection="1">
      <alignment horizontal="right" wrapText="1"/>
      <protection locked="0"/>
    </xf>
    <xf numFmtId="0" fontId="7" fillId="0" borderId="0" xfId="0" applyFont="1" applyAlignment="1" applyProtection="1">
      <alignment horizontal="right"/>
      <protection locked="0"/>
    </xf>
    <xf numFmtId="167" fontId="10" fillId="0" borderId="40" xfId="0" applyNumberFormat="1" applyFont="1" applyBorder="1"/>
    <xf numFmtId="167" fontId="10" fillId="0" borderId="52" xfId="0" applyNumberFormat="1" applyFont="1" applyBorder="1"/>
    <xf numFmtId="0" fontId="49" fillId="0" borderId="0" xfId="0" applyFont="1" applyAlignment="1">
      <alignment vertical="center"/>
    </xf>
    <xf numFmtId="3" fontId="5" fillId="0" borderId="0" xfId="0" applyNumberFormat="1" applyFont="1" applyAlignment="1">
      <alignment horizontal="center"/>
    </xf>
    <xf numFmtId="167" fontId="5" fillId="0" borderId="8" xfId="0" applyNumberFormat="1" applyFont="1" applyBorder="1"/>
    <xf numFmtId="167" fontId="5" fillId="0" borderId="0" xfId="0" applyNumberFormat="1" applyFont="1" applyAlignment="1" applyProtection="1">
      <alignment horizontal="left" vertical="top" wrapText="1"/>
      <protection locked="0"/>
    </xf>
    <xf numFmtId="167" fontId="5" fillId="0" borderId="51" xfId="0" applyNumberFormat="1" applyFont="1" applyBorder="1"/>
    <xf numFmtId="4" fontId="0" fillId="0" borderId="0" xfId="0" applyNumberFormat="1"/>
    <xf numFmtId="4" fontId="10" fillId="0" borderId="0" xfId="0" applyNumberFormat="1" applyFont="1" applyAlignment="1">
      <alignment vertical="center"/>
    </xf>
    <xf numFmtId="38" fontId="5" fillId="0" borderId="2" xfId="0" applyNumberFormat="1" applyFont="1" applyBorder="1" applyProtection="1">
      <protection locked="0"/>
    </xf>
    <xf numFmtId="1" fontId="44" fillId="9" borderId="0" xfId="3" applyNumberFormat="1" applyFont="1" applyFill="1" applyAlignment="1">
      <alignment horizontal="left"/>
    </xf>
    <xf numFmtId="0" fontId="44" fillId="9" borderId="0" xfId="3" applyFont="1" applyFill="1" applyAlignment="1">
      <alignment horizontal="left"/>
    </xf>
    <xf numFmtId="0" fontId="45" fillId="0" borderId="0" xfId="0" applyFont="1"/>
    <xf numFmtId="0" fontId="5" fillId="13" borderId="0" xfId="0" applyFont="1" applyFill="1"/>
    <xf numFmtId="0" fontId="0" fillId="13" borderId="0" xfId="0" applyFill="1"/>
    <xf numFmtId="4" fontId="0" fillId="13" borderId="0" xfId="0" applyNumberFormat="1" applyFill="1"/>
    <xf numFmtId="0" fontId="14" fillId="3" borderId="0" xfId="3" applyFont="1" applyFill="1" applyAlignment="1" applyProtection="1">
      <alignment horizontal="left" vertical="center"/>
      <protection locked="0"/>
    </xf>
    <xf numFmtId="0" fontId="5" fillId="3" borderId="0" xfId="3" applyFill="1" applyProtection="1">
      <protection locked="0"/>
    </xf>
    <xf numFmtId="7" fontId="5" fillId="0" borderId="0" xfId="3" applyNumberFormat="1" applyProtection="1">
      <protection locked="0"/>
    </xf>
    <xf numFmtId="0" fontId="48" fillId="0" borderId="0" xfId="0" applyFont="1"/>
    <xf numFmtId="37" fontId="5" fillId="0" borderId="0" xfId="0" applyNumberFormat="1" applyFont="1"/>
    <xf numFmtId="37" fontId="10" fillId="0" borderId="0" xfId="0" applyNumberFormat="1" applyFont="1"/>
    <xf numFmtId="39" fontId="5" fillId="0" borderId="4" xfId="0" applyNumberFormat="1" applyFont="1" applyBorder="1" applyProtection="1">
      <protection locked="0"/>
    </xf>
    <xf numFmtId="39" fontId="5" fillId="0" borderId="2" xfId="0" applyNumberFormat="1" applyFont="1" applyBorder="1" applyProtection="1">
      <protection locked="0"/>
    </xf>
    <xf numFmtId="39" fontId="10" fillId="0" borderId="14" xfId="0" applyNumberFormat="1" applyFont="1" applyBorder="1"/>
    <xf numFmtId="39" fontId="9" fillId="0" borderId="0" xfId="0" applyNumberFormat="1" applyFont="1" applyProtection="1">
      <protection locked="0"/>
    </xf>
    <xf numFmtId="39" fontId="10" fillId="0" borderId="15" xfId="0" applyNumberFormat="1" applyFont="1" applyBorder="1"/>
    <xf numFmtId="39" fontId="10" fillId="0" borderId="22" xfId="0" applyNumberFormat="1" applyFont="1" applyBorder="1"/>
    <xf numFmtId="39" fontId="5" fillId="6" borderId="11" xfId="0" applyNumberFormat="1" applyFont="1" applyFill="1" applyBorder="1"/>
    <xf numFmtId="39" fontId="5" fillId="6" borderId="23" xfId="0" applyNumberFormat="1" applyFont="1" applyFill="1" applyBorder="1"/>
    <xf numFmtId="39" fontId="10" fillId="6" borderId="24" xfId="0" applyNumberFormat="1" applyFont="1" applyFill="1" applyBorder="1"/>
    <xf numFmtId="39" fontId="10" fillId="6" borderId="18" xfId="0" applyNumberFormat="1" applyFont="1" applyFill="1" applyBorder="1"/>
    <xf numFmtId="39" fontId="10" fillId="6" borderId="19" xfId="0" applyNumberFormat="1" applyFont="1" applyFill="1" applyBorder="1"/>
    <xf numFmtId="39" fontId="10" fillId="6" borderId="20" xfId="0" applyNumberFormat="1" applyFont="1" applyFill="1" applyBorder="1"/>
    <xf numFmtId="39" fontId="5" fillId="0" borderId="11" xfId="0" applyNumberFormat="1" applyFont="1" applyBorder="1"/>
    <xf numFmtId="39" fontId="10" fillId="0" borderId="12" xfId="0" applyNumberFormat="1" applyFont="1" applyBorder="1"/>
    <xf numFmtId="39" fontId="5" fillId="0" borderId="0" xfId="0" applyNumberFormat="1" applyFont="1"/>
    <xf numFmtId="39" fontId="5" fillId="0" borderId="1" xfId="0" applyNumberFormat="1" applyFont="1" applyBorder="1" applyProtection="1">
      <protection locked="0"/>
    </xf>
    <xf numFmtId="39" fontId="5" fillId="0" borderId="7" xfId="0" applyNumberFormat="1" applyFont="1" applyBorder="1" applyProtection="1">
      <protection locked="0"/>
    </xf>
    <xf numFmtId="39" fontId="5" fillId="0" borderId="8" xfId="0" applyNumberFormat="1" applyFont="1" applyBorder="1" applyProtection="1">
      <protection locked="0"/>
    </xf>
    <xf numFmtId="39" fontId="10" fillId="0" borderId="16" xfId="0" applyNumberFormat="1" applyFont="1" applyBorder="1"/>
    <xf numFmtId="39" fontId="10" fillId="6" borderId="12" xfId="0" applyNumberFormat="1" applyFont="1" applyFill="1" applyBorder="1"/>
    <xf numFmtId="39" fontId="10" fillId="6" borderId="25" xfId="0" applyNumberFormat="1" applyFont="1" applyFill="1" applyBorder="1"/>
    <xf numFmtId="39" fontId="10" fillId="0" borderId="0" xfId="0" applyNumberFormat="1" applyFont="1"/>
    <xf numFmtId="39" fontId="5" fillId="0" borderId="5" xfId="0" applyNumberFormat="1" applyFont="1" applyBorder="1"/>
    <xf numFmtId="39" fontId="5" fillId="0" borderId="6" xfId="0" applyNumberFormat="1" applyFont="1" applyBorder="1"/>
    <xf numFmtId="39" fontId="5" fillId="0" borderId="3" xfId="0" applyNumberFormat="1" applyFont="1" applyBorder="1" applyProtection="1">
      <protection locked="0"/>
    </xf>
    <xf numFmtId="39" fontId="5" fillId="0" borderId="6" xfId="0" applyNumberFormat="1" applyFont="1" applyBorder="1" applyProtection="1">
      <protection locked="0"/>
    </xf>
    <xf numFmtId="39" fontId="5" fillId="0" borderId="5" xfId="0" applyNumberFormat="1" applyFont="1" applyBorder="1" applyProtection="1">
      <protection locked="0"/>
    </xf>
    <xf numFmtId="39" fontId="5" fillId="2" borderId="11" xfId="0" applyNumberFormat="1" applyFont="1" applyFill="1" applyBorder="1"/>
    <xf numFmtId="39" fontId="10" fillId="2" borderId="12" xfId="0" applyNumberFormat="1" applyFont="1" applyFill="1" applyBorder="1"/>
    <xf numFmtId="39" fontId="5" fillId="0" borderId="27" xfId="0" applyNumberFormat="1" applyFont="1" applyBorder="1"/>
    <xf numFmtId="39" fontId="10" fillId="0" borderId="28" xfId="0" applyNumberFormat="1" applyFont="1" applyBorder="1"/>
    <xf numFmtId="39" fontId="10" fillId="0" borderId="18" xfId="0" applyNumberFormat="1" applyFont="1" applyBorder="1"/>
    <xf numFmtId="39" fontId="10" fillId="0" borderId="21" xfId="0" applyNumberFormat="1" applyFont="1" applyBorder="1"/>
    <xf numFmtId="39" fontId="5" fillId="5" borderId="11" xfId="0" applyNumberFormat="1" applyFont="1" applyFill="1" applyBorder="1"/>
    <xf numFmtId="39" fontId="10" fillId="5" borderId="12" xfId="0" applyNumberFormat="1" applyFont="1" applyFill="1" applyBorder="1"/>
    <xf numFmtId="39" fontId="10" fillId="2" borderId="18" xfId="0" applyNumberFormat="1" applyFont="1" applyFill="1" applyBorder="1"/>
    <xf numFmtId="39" fontId="10" fillId="2" borderId="21" xfId="0" applyNumberFormat="1" applyFont="1" applyFill="1" applyBorder="1"/>
    <xf numFmtId="39" fontId="9" fillId="6" borderId="18" xfId="0" applyNumberFormat="1" applyFont="1" applyFill="1" applyBorder="1" applyAlignment="1">
      <alignment horizontal="right" vertical="center"/>
    </xf>
    <xf numFmtId="39" fontId="9" fillId="6" borderId="21" xfId="0" applyNumberFormat="1" applyFont="1" applyFill="1" applyBorder="1" applyAlignment="1">
      <alignment horizontal="right" vertical="center"/>
    </xf>
    <xf numFmtId="1" fontId="44" fillId="9" borderId="9" xfId="0" applyNumberFormat="1" applyFont="1" applyFill="1" applyBorder="1" applyAlignment="1">
      <alignment horizontal="left"/>
    </xf>
    <xf numFmtId="7" fontId="0" fillId="0" borderId="0" xfId="0" applyNumberFormat="1"/>
    <xf numFmtId="0" fontId="54" fillId="0" borderId="0" xfId="3" applyFont="1"/>
    <xf numFmtId="170" fontId="54" fillId="0" borderId="0" xfId="2" applyNumberFormat="1" applyFont="1" applyFill="1" applyAlignment="1">
      <alignment horizontal="center"/>
    </xf>
    <xf numFmtId="0" fontId="51" fillId="0" borderId="45" xfId="3" applyFont="1" applyBorder="1" applyProtection="1">
      <protection locked="0"/>
    </xf>
    <xf numFmtId="0" fontId="5" fillId="0" borderId="69" xfId="3" applyBorder="1" applyProtection="1">
      <protection locked="0"/>
    </xf>
    <xf numFmtId="0" fontId="5" fillId="0" borderId="46" xfId="3" applyBorder="1" applyProtection="1">
      <protection locked="0"/>
    </xf>
    <xf numFmtId="0" fontId="5" fillId="0" borderId="47" xfId="3" applyBorder="1" applyProtection="1">
      <protection locked="0"/>
    </xf>
    <xf numFmtId="0" fontId="5" fillId="0" borderId="48" xfId="3" applyBorder="1" applyProtection="1">
      <protection locked="0"/>
    </xf>
    <xf numFmtId="0" fontId="5" fillId="0" borderId="49" xfId="3" applyBorder="1" applyProtection="1">
      <protection locked="0"/>
    </xf>
    <xf numFmtId="7" fontId="5" fillId="0" borderId="27" xfId="3" applyNumberFormat="1" applyBorder="1" applyProtection="1">
      <protection locked="0"/>
    </xf>
    <xf numFmtId="0" fontId="5" fillId="0" borderId="27" xfId="3" applyBorder="1" applyProtection="1">
      <protection locked="0"/>
    </xf>
    <xf numFmtId="0" fontId="5" fillId="0" borderId="50" xfId="3" applyBorder="1" applyProtection="1">
      <protection locked="0"/>
    </xf>
    <xf numFmtId="0" fontId="51" fillId="12" borderId="45" xfId="3" applyFont="1" applyFill="1" applyBorder="1" applyProtection="1">
      <protection locked="0"/>
    </xf>
    <xf numFmtId="7" fontId="5" fillId="0" borderId="69" xfId="3" applyNumberFormat="1" applyBorder="1" applyAlignment="1" applyProtection="1">
      <alignment horizontal="center" wrapText="1"/>
      <protection locked="0"/>
    </xf>
    <xf numFmtId="0" fontId="5" fillId="0" borderId="69" xfId="3" applyBorder="1" applyAlignment="1" applyProtection="1">
      <alignment horizontal="center" wrapText="1"/>
      <protection locked="0"/>
    </xf>
    <xf numFmtId="0" fontId="42" fillId="0" borderId="0" xfId="0" applyFont="1"/>
    <xf numFmtId="0" fontId="5" fillId="12" borderId="45" xfId="3" applyFill="1" applyBorder="1" applyProtection="1">
      <protection locked="0"/>
    </xf>
    <xf numFmtId="0" fontId="0" fillId="16" borderId="9" xfId="0" applyFill="1" applyBorder="1" applyProtection="1">
      <protection locked="0"/>
    </xf>
    <xf numFmtId="0" fontId="0" fillId="0" borderId="9" xfId="0" applyBorder="1" applyProtection="1">
      <protection locked="0"/>
    </xf>
    <xf numFmtId="0" fontId="48" fillId="0" borderId="69" xfId="0" applyFont="1" applyBorder="1" applyAlignment="1" applyProtection="1">
      <alignment horizontal="center"/>
      <protection locked="0"/>
    </xf>
    <xf numFmtId="0" fontId="0" fillId="0" borderId="69" xfId="0" applyBorder="1" applyProtection="1">
      <protection locked="0"/>
    </xf>
    <xf numFmtId="0" fontId="48" fillId="0" borderId="47" xfId="0" applyFont="1" applyBorder="1" applyProtection="1">
      <protection locked="0"/>
    </xf>
    <xf numFmtId="0" fontId="48" fillId="0" borderId="0" xfId="0" applyFont="1" applyAlignment="1" applyProtection="1">
      <alignment horizontal="center"/>
      <protection locked="0"/>
    </xf>
    <xf numFmtId="0" fontId="0" fillId="0" borderId="0" xfId="0" applyProtection="1">
      <protection locked="0"/>
    </xf>
    <xf numFmtId="0" fontId="0" fillId="0" borderId="47" xfId="0" applyBorder="1" applyProtection="1">
      <protection locked="0"/>
    </xf>
    <xf numFmtId="0" fontId="48" fillId="0" borderId="0" xfId="0" applyFont="1" applyAlignment="1" applyProtection="1">
      <alignment horizontal="right"/>
      <protection locked="0"/>
    </xf>
    <xf numFmtId="3" fontId="5" fillId="0" borderId="47" xfId="0" applyNumberFormat="1" applyFont="1" applyBorder="1" applyProtection="1">
      <protection locked="0"/>
    </xf>
    <xf numFmtId="3" fontId="48" fillId="0" borderId="47" xfId="0" applyNumberFormat="1" applyFont="1" applyBorder="1" applyProtection="1">
      <protection locked="0"/>
    </xf>
    <xf numFmtId="3" fontId="48" fillId="0" borderId="47" xfId="0" quotePrefix="1" applyNumberFormat="1" applyFont="1" applyBorder="1" applyProtection="1">
      <protection locked="0"/>
    </xf>
    <xf numFmtId="0" fontId="48" fillId="12" borderId="45" xfId="0" applyFont="1" applyFill="1" applyBorder="1" applyProtection="1">
      <protection locked="0"/>
    </xf>
    <xf numFmtId="3" fontId="48" fillId="0" borderId="69" xfId="0" applyNumberFormat="1" applyFont="1" applyBorder="1" applyAlignment="1" applyProtection="1">
      <alignment horizontal="right"/>
      <protection locked="0"/>
    </xf>
    <xf numFmtId="3" fontId="48" fillId="0" borderId="0" xfId="0" applyNumberFormat="1" applyFont="1" applyAlignment="1" applyProtection="1">
      <alignment horizontal="right"/>
      <protection locked="0"/>
    </xf>
    <xf numFmtId="0" fontId="48" fillId="0" borderId="49" xfId="0" applyFont="1" applyBorder="1" applyProtection="1">
      <protection locked="0"/>
    </xf>
    <xf numFmtId="0" fontId="0" fillId="0" borderId="27" xfId="0" applyBorder="1" applyProtection="1">
      <protection locked="0"/>
    </xf>
    <xf numFmtId="3" fontId="48" fillId="0" borderId="27" xfId="0" applyNumberFormat="1" applyFont="1" applyBorder="1" applyProtection="1">
      <protection locked="0"/>
    </xf>
    <xf numFmtId="0" fontId="0" fillId="16" borderId="0" xfId="0" applyFill="1" applyProtection="1">
      <protection locked="0"/>
    </xf>
    <xf numFmtId="0" fontId="0" fillId="16" borderId="47" xfId="0" applyFill="1" applyBorder="1" applyProtection="1">
      <protection locked="0"/>
    </xf>
    <xf numFmtId="0" fontId="0" fillId="16" borderId="48" xfId="0" applyFill="1" applyBorder="1" applyProtection="1">
      <protection locked="0"/>
    </xf>
    <xf numFmtId="0" fontId="5" fillId="16" borderId="9" xfId="3" applyFill="1" applyBorder="1" applyProtection="1">
      <protection locked="0"/>
    </xf>
    <xf numFmtId="7" fontId="5" fillId="16" borderId="0" xfId="3" applyNumberFormat="1" applyFill="1" applyProtection="1">
      <protection locked="0"/>
    </xf>
    <xf numFmtId="7" fontId="5" fillId="16" borderId="43" xfId="3" applyNumberFormat="1" applyFill="1" applyBorder="1" applyProtection="1">
      <protection locked="0"/>
    </xf>
    <xf numFmtId="0" fontId="5" fillId="0" borderId="47" xfId="0" applyFont="1" applyBorder="1" applyAlignment="1">
      <alignment horizontal="right" vertical="center"/>
    </xf>
    <xf numFmtId="0" fontId="0" fillId="0" borderId="48" xfId="0" applyBorder="1"/>
    <xf numFmtId="0" fontId="0" fillId="0" borderId="48" xfId="0" applyBorder="1" applyAlignment="1">
      <alignment wrapText="1"/>
    </xf>
    <xf numFmtId="0" fontId="0" fillId="0" borderId="49" xfId="0" applyBorder="1"/>
    <xf numFmtId="0" fontId="0" fillId="0" borderId="27" xfId="0" applyBorder="1"/>
    <xf numFmtId="0" fontId="0" fillId="0" borderId="50" xfId="0" applyBorder="1"/>
    <xf numFmtId="0" fontId="5" fillId="0" borderId="0" xfId="0" applyFont="1" applyAlignment="1">
      <alignment horizontal="left" vertical="top"/>
    </xf>
    <xf numFmtId="0" fontId="0" fillId="0" borderId="47" xfId="0" applyBorder="1"/>
    <xf numFmtId="0" fontId="22" fillId="0" borderId="47" xfId="0" applyFont="1" applyBorder="1"/>
    <xf numFmtId="0" fontId="22" fillId="0" borderId="0" xfId="0" applyFont="1"/>
    <xf numFmtId="0" fontId="5" fillId="0" borderId="0" xfId="0" applyFont="1" applyAlignment="1">
      <alignment vertical="top" wrapText="1"/>
    </xf>
    <xf numFmtId="0" fontId="0" fillId="0" borderId="48" xfId="0" applyBorder="1" applyAlignment="1">
      <alignment vertical="top" wrapText="1"/>
    </xf>
    <xf numFmtId="0" fontId="23" fillId="0" borderId="47" xfId="0" applyFont="1" applyBorder="1"/>
    <xf numFmtId="0" fontId="23" fillId="0" borderId="48" xfId="0" applyFont="1" applyBorder="1"/>
    <xf numFmtId="0" fontId="23" fillId="0" borderId="49" xfId="0" applyFont="1" applyBorder="1"/>
    <xf numFmtId="0" fontId="5" fillId="0" borderId="27" xfId="0" applyFont="1" applyBorder="1" applyAlignment="1">
      <alignment horizontal="right" vertical="center"/>
    </xf>
    <xf numFmtId="0" fontId="23" fillId="0" borderId="27" xfId="0" applyFont="1" applyBorder="1"/>
    <xf numFmtId="0" fontId="23" fillId="0" borderId="50" xfId="0" applyFont="1" applyBorder="1"/>
    <xf numFmtId="0" fontId="5" fillId="0" borderId="47" xfId="3" applyBorder="1" applyAlignment="1" applyProtection="1">
      <alignment wrapText="1"/>
      <protection locked="0"/>
    </xf>
    <xf numFmtId="0" fontId="0" fillId="0" borderId="49" xfId="0" applyBorder="1" applyAlignment="1">
      <alignment wrapText="1"/>
    </xf>
    <xf numFmtId="0" fontId="22" fillId="12" borderId="69" xfId="0" applyFont="1" applyFill="1" applyBorder="1"/>
    <xf numFmtId="0" fontId="0" fillId="12" borderId="69" xfId="0" applyFill="1" applyBorder="1"/>
    <xf numFmtId="0" fontId="0" fillId="12" borderId="46" xfId="0" applyFill="1" applyBorder="1"/>
    <xf numFmtId="0" fontId="22" fillId="12" borderId="45" xfId="0" applyFont="1" applyFill="1" applyBorder="1"/>
    <xf numFmtId="0" fontId="5" fillId="12" borderId="69" xfId="0" applyFont="1" applyFill="1" applyBorder="1" applyAlignment="1">
      <alignment horizontal="right" vertical="center"/>
    </xf>
    <xf numFmtId="0" fontId="5" fillId="12" borderId="69" xfId="0" applyFont="1" applyFill="1" applyBorder="1"/>
    <xf numFmtId="0" fontId="23" fillId="12" borderId="69" xfId="0" applyFont="1" applyFill="1" applyBorder="1"/>
    <xf numFmtId="0" fontId="23" fillId="12" borderId="46" xfId="0" applyFont="1" applyFill="1" applyBorder="1"/>
    <xf numFmtId="0" fontId="53" fillId="0" borderId="47" xfId="0" applyFont="1" applyBorder="1" applyProtection="1">
      <protection locked="0"/>
    </xf>
    <xf numFmtId="0" fontId="5" fillId="12" borderId="0" xfId="3" applyFill="1" applyProtection="1">
      <protection locked="0"/>
    </xf>
    <xf numFmtId="7" fontId="5" fillId="12" borderId="69" xfId="3" applyNumberFormat="1" applyFill="1" applyBorder="1" applyAlignment="1" applyProtection="1">
      <alignment horizontal="center"/>
      <protection locked="0"/>
    </xf>
    <xf numFmtId="0" fontId="14" fillId="5" borderId="0" xfId="3" applyFont="1" applyFill="1" applyAlignment="1" applyProtection="1">
      <alignment horizontal="left" vertical="center"/>
      <protection locked="0"/>
    </xf>
    <xf numFmtId="0" fontId="5" fillId="5" borderId="0" xfId="3" applyFill="1" applyProtection="1">
      <protection locked="0"/>
    </xf>
    <xf numFmtId="0" fontId="5" fillId="5" borderId="45" xfId="3" applyFill="1" applyBorder="1" applyProtection="1">
      <protection locked="0"/>
    </xf>
    <xf numFmtId="0" fontId="48" fillId="5" borderId="45" xfId="0" applyFont="1" applyFill="1" applyBorder="1" applyProtection="1">
      <protection locked="0"/>
    </xf>
    <xf numFmtId="0" fontId="5" fillId="2" borderId="9" xfId="3" applyFill="1" applyBorder="1" applyProtection="1">
      <protection locked="0"/>
    </xf>
    <xf numFmtId="0" fontId="0" fillId="2" borderId="47" xfId="0" applyFill="1" applyBorder="1" applyProtection="1">
      <protection locked="0"/>
    </xf>
    <xf numFmtId="0" fontId="0" fillId="2" borderId="0" xfId="0" applyFill="1" applyProtection="1">
      <protection locked="0"/>
    </xf>
    <xf numFmtId="0" fontId="0" fillId="2" borderId="48" xfId="0" applyFill="1" applyBorder="1" applyProtection="1">
      <protection locked="0"/>
    </xf>
    <xf numFmtId="0" fontId="0" fillId="2" borderId="9" xfId="0" applyFill="1" applyBorder="1" applyProtection="1">
      <protection locked="0"/>
    </xf>
    <xf numFmtId="0" fontId="2" fillId="0" borderId="0" xfId="19"/>
    <xf numFmtId="43" fontId="0" fillId="0" borderId="0" xfId="20" applyFont="1"/>
    <xf numFmtId="0" fontId="2" fillId="0" borderId="0" xfId="19" applyAlignment="1">
      <alignment horizontal="center"/>
    </xf>
    <xf numFmtId="0" fontId="2" fillId="0" borderId="0" xfId="19" applyAlignment="1">
      <alignment horizontal="right"/>
    </xf>
    <xf numFmtId="0" fontId="55" fillId="17" borderId="72" xfId="19" applyFont="1" applyFill="1" applyBorder="1" applyAlignment="1">
      <alignment horizontal="center" wrapText="1"/>
    </xf>
    <xf numFmtId="0" fontId="55" fillId="17" borderId="53" xfId="19" applyFont="1" applyFill="1" applyBorder="1" applyAlignment="1">
      <alignment horizontal="center" wrapText="1"/>
    </xf>
    <xf numFmtId="0" fontId="55" fillId="17" borderId="46" xfId="19" applyFont="1" applyFill="1" applyBorder="1" applyAlignment="1">
      <alignment horizontal="center" wrapText="1"/>
    </xf>
    <xf numFmtId="0" fontId="55" fillId="17" borderId="48" xfId="19" applyFont="1" applyFill="1" applyBorder="1" applyAlignment="1">
      <alignment horizontal="center" wrapText="1"/>
    </xf>
    <xf numFmtId="43" fontId="55" fillId="17" borderId="53" xfId="20" applyFont="1" applyFill="1" applyBorder="1" applyAlignment="1">
      <alignment horizontal="center" wrapText="1"/>
    </xf>
    <xf numFmtId="0" fontId="55" fillId="17" borderId="45" xfId="19" applyFont="1" applyFill="1" applyBorder="1" applyAlignment="1">
      <alignment horizontal="center" wrapText="1"/>
    </xf>
    <xf numFmtId="0" fontId="55" fillId="17" borderId="73" xfId="19" applyFont="1" applyFill="1" applyBorder="1" applyAlignment="1">
      <alignment horizontal="center" wrapText="1"/>
    </xf>
    <xf numFmtId="0" fontId="56" fillId="13" borderId="76" xfId="19" applyFont="1" applyFill="1" applyBorder="1"/>
    <xf numFmtId="2" fontId="56" fillId="13" borderId="74" xfId="19" applyNumberFormat="1" applyFont="1" applyFill="1" applyBorder="1"/>
    <xf numFmtId="0" fontId="56" fillId="13" borderId="75" xfId="19" applyFont="1" applyFill="1" applyBorder="1"/>
    <xf numFmtId="0" fontId="56" fillId="13" borderId="75" xfId="19" applyFont="1" applyFill="1" applyBorder="1" applyAlignment="1">
      <alignment horizontal="center"/>
    </xf>
    <xf numFmtId="3" fontId="56" fillId="0" borderId="77" xfId="19" applyNumberFormat="1" applyFont="1" applyBorder="1"/>
    <xf numFmtId="171" fontId="56" fillId="13" borderId="78" xfId="20" applyNumberFormat="1" applyFont="1" applyFill="1" applyBorder="1" applyAlignment="1">
      <alignment horizontal="center"/>
    </xf>
    <xf numFmtId="171" fontId="56" fillId="13" borderId="78" xfId="20" applyNumberFormat="1" applyFont="1" applyFill="1" applyBorder="1"/>
    <xf numFmtId="0" fontId="56" fillId="13" borderId="78" xfId="19" applyFont="1" applyFill="1" applyBorder="1"/>
    <xf numFmtId="0" fontId="56" fillId="13" borderId="78" xfId="19" applyFont="1" applyFill="1" applyBorder="1" applyAlignment="1">
      <alignment horizontal="center"/>
    </xf>
    <xf numFmtId="172" fontId="56" fillId="0" borderId="78" xfId="19" applyNumberFormat="1" applyFont="1" applyBorder="1"/>
    <xf numFmtId="171" fontId="55" fillId="0" borderId="76" xfId="19" applyNumberFormat="1" applyFont="1" applyBorder="1"/>
    <xf numFmtId="0" fontId="56" fillId="13" borderId="60" xfId="19" applyFont="1" applyFill="1" applyBorder="1"/>
    <xf numFmtId="0" fontId="56" fillId="13" borderId="62" xfId="19" applyFont="1" applyFill="1" applyBorder="1"/>
    <xf numFmtId="2" fontId="56" fillId="13" borderId="61" xfId="20" applyNumberFormat="1" applyFont="1" applyFill="1" applyBorder="1"/>
    <xf numFmtId="0" fontId="56" fillId="13" borderId="50" xfId="19" applyFont="1" applyFill="1" applyBorder="1"/>
    <xf numFmtId="0" fontId="56" fillId="13" borderId="50" xfId="19" applyFont="1" applyFill="1" applyBorder="1" applyAlignment="1">
      <alignment horizontal="center"/>
    </xf>
    <xf numFmtId="3" fontId="56" fillId="0" borderId="79" xfId="19" applyNumberFormat="1" applyFont="1" applyBorder="1"/>
    <xf numFmtId="171" fontId="56" fillId="13" borderId="49" xfId="20" applyNumberFormat="1" applyFont="1" applyFill="1" applyBorder="1" applyAlignment="1">
      <alignment horizontal="center"/>
    </xf>
    <xf numFmtId="171" fontId="56" fillId="13" borderId="49" xfId="20" applyNumberFormat="1" applyFont="1" applyFill="1" applyBorder="1"/>
    <xf numFmtId="171" fontId="56" fillId="13" borderId="63" xfId="20" applyNumberFormat="1" applyFont="1" applyFill="1" applyBorder="1"/>
    <xf numFmtId="0" fontId="56" fillId="13" borderId="49" xfId="19" applyFont="1" applyFill="1" applyBorder="1"/>
    <xf numFmtId="0" fontId="56" fillId="13" borderId="49" xfId="19" applyFont="1" applyFill="1" applyBorder="1" applyAlignment="1">
      <alignment horizontal="center"/>
    </xf>
    <xf numFmtId="172" fontId="56" fillId="0" borderId="49" xfId="19" applyNumberFormat="1" applyFont="1" applyBorder="1"/>
    <xf numFmtId="171" fontId="55" fillId="0" borderId="60" xfId="19" applyNumberFormat="1" applyFont="1" applyBorder="1"/>
    <xf numFmtId="0" fontId="56" fillId="13" borderId="80" xfId="19" applyFont="1" applyFill="1" applyBorder="1"/>
    <xf numFmtId="0" fontId="56" fillId="13" borderId="65" xfId="19" applyFont="1" applyFill="1" applyBorder="1"/>
    <xf numFmtId="2" fontId="56" fillId="13" borderId="64" xfId="20" applyNumberFormat="1" applyFont="1" applyFill="1" applyBorder="1"/>
    <xf numFmtId="0" fontId="56" fillId="13" borderId="81" xfId="19" applyFont="1" applyFill="1" applyBorder="1" applyAlignment="1">
      <alignment horizontal="center"/>
    </xf>
    <xf numFmtId="3" fontId="56" fillId="0" borderId="82" xfId="19" applyNumberFormat="1" applyFont="1" applyBorder="1"/>
    <xf numFmtId="171" fontId="56" fillId="13" borderId="83" xfId="20" applyNumberFormat="1" applyFont="1" applyFill="1" applyBorder="1" applyAlignment="1">
      <alignment horizontal="center"/>
    </xf>
    <xf numFmtId="171" fontId="56" fillId="13" borderId="68" xfId="20" applyNumberFormat="1" applyFont="1" applyFill="1" applyBorder="1"/>
    <xf numFmtId="171" fontId="56" fillId="13" borderId="83" xfId="20" applyNumberFormat="1" applyFont="1" applyFill="1" applyBorder="1"/>
    <xf numFmtId="0" fontId="56" fillId="13" borderId="83" xfId="19" applyFont="1" applyFill="1" applyBorder="1"/>
    <xf numFmtId="0" fontId="56" fillId="13" borderId="83" xfId="19" applyFont="1" applyFill="1" applyBorder="1" applyAlignment="1">
      <alignment horizontal="center"/>
    </xf>
    <xf numFmtId="172" fontId="56" fillId="0" borderId="83" xfId="19" applyNumberFormat="1" applyFont="1" applyBorder="1"/>
    <xf numFmtId="171" fontId="55" fillId="0" borderId="80" xfId="19" applyNumberFormat="1" applyFont="1" applyBorder="1"/>
    <xf numFmtId="0" fontId="56" fillId="0" borderId="0" xfId="19" applyFont="1"/>
    <xf numFmtId="171" fontId="56" fillId="0" borderId="0" xfId="20" applyNumberFormat="1" applyFont="1" applyFill="1" applyBorder="1"/>
    <xf numFmtId="0" fontId="56" fillId="0" borderId="0" xfId="19" applyFont="1" applyAlignment="1">
      <alignment horizontal="center"/>
    </xf>
    <xf numFmtId="3" fontId="56" fillId="0" borderId="0" xfId="19" applyNumberFormat="1" applyFont="1"/>
    <xf numFmtId="171" fontId="56" fillId="0" borderId="0" xfId="20" applyNumberFormat="1" applyFont="1" applyFill="1" applyBorder="1" applyAlignment="1">
      <alignment horizontal="center"/>
    </xf>
    <xf numFmtId="1" fontId="56" fillId="0" borderId="0" xfId="19" applyNumberFormat="1" applyFont="1" applyAlignment="1">
      <alignment horizontal="right"/>
    </xf>
    <xf numFmtId="172" fontId="56" fillId="0" borderId="0" xfId="19" applyNumberFormat="1" applyFont="1" applyAlignment="1">
      <alignment horizontal="right"/>
    </xf>
    <xf numFmtId="172" fontId="56" fillId="0" borderId="0" xfId="19" applyNumberFormat="1" applyFont="1"/>
    <xf numFmtId="171" fontId="55" fillId="0" borderId="0" xfId="19" applyNumberFormat="1" applyFont="1"/>
    <xf numFmtId="0" fontId="56" fillId="18" borderId="76" xfId="19" applyFont="1" applyFill="1" applyBorder="1"/>
    <xf numFmtId="173" fontId="56" fillId="18" borderId="74" xfId="20" applyNumberFormat="1" applyFont="1" applyFill="1" applyBorder="1"/>
    <xf numFmtId="171" fontId="56" fillId="18" borderId="75" xfId="20" applyNumberFormat="1" applyFont="1" applyFill="1" applyBorder="1"/>
    <xf numFmtId="0" fontId="56" fillId="18" borderId="75" xfId="19" applyFont="1" applyFill="1" applyBorder="1" applyAlignment="1">
      <alignment horizontal="center"/>
    </xf>
    <xf numFmtId="171" fontId="56" fillId="18" borderId="78" xfId="20" applyNumberFormat="1" applyFont="1" applyFill="1" applyBorder="1" applyAlignment="1">
      <alignment horizontal="center"/>
    </xf>
    <xf numFmtId="171" fontId="56" fillId="18" borderId="78" xfId="20" applyNumberFormat="1" applyFont="1" applyFill="1" applyBorder="1"/>
    <xf numFmtId="0" fontId="56" fillId="18" borderId="78" xfId="19" applyFont="1" applyFill="1" applyBorder="1"/>
    <xf numFmtId="0" fontId="56" fillId="18" borderId="78" xfId="19" applyFont="1" applyFill="1" applyBorder="1" applyAlignment="1">
      <alignment horizontal="center"/>
    </xf>
    <xf numFmtId="172" fontId="56" fillId="0" borderId="78" xfId="19" applyNumberFormat="1" applyFont="1" applyBorder="1" applyAlignment="1">
      <alignment horizontal="right"/>
    </xf>
    <xf numFmtId="172" fontId="55" fillId="0" borderId="76" xfId="19" applyNumberFormat="1" applyFont="1" applyBorder="1" applyAlignment="1">
      <alignment horizontal="right"/>
    </xf>
    <xf numFmtId="0" fontId="56" fillId="18" borderId="60" xfId="19" applyFont="1" applyFill="1" applyBorder="1"/>
    <xf numFmtId="0" fontId="56" fillId="18" borderId="62" xfId="19" applyFont="1" applyFill="1" applyBorder="1"/>
    <xf numFmtId="173" fontId="56" fillId="18" borderId="61" xfId="20" applyNumberFormat="1" applyFont="1" applyFill="1" applyBorder="1"/>
    <xf numFmtId="171" fontId="56" fillId="18" borderId="42" xfId="20" applyNumberFormat="1" applyFont="1" applyFill="1" applyBorder="1"/>
    <xf numFmtId="0" fontId="56" fillId="18" borderId="50" xfId="19" applyFont="1" applyFill="1" applyBorder="1" applyAlignment="1">
      <alignment horizontal="center"/>
    </xf>
    <xf numFmtId="171" fontId="56" fillId="18" borderId="49" xfId="20" applyNumberFormat="1" applyFont="1" applyFill="1" applyBorder="1" applyAlignment="1">
      <alignment horizontal="center"/>
    </xf>
    <xf numFmtId="171" fontId="56" fillId="18" borderId="63" xfId="20" applyNumberFormat="1" applyFont="1" applyFill="1" applyBorder="1"/>
    <xf numFmtId="171" fontId="56" fillId="18" borderId="49" xfId="20" applyNumberFormat="1" applyFont="1" applyFill="1" applyBorder="1"/>
    <xf numFmtId="0" fontId="56" fillId="18" borderId="49" xfId="19" applyFont="1" applyFill="1" applyBorder="1"/>
    <xf numFmtId="0" fontId="56" fillId="18" borderId="49" xfId="19" applyFont="1" applyFill="1" applyBorder="1" applyAlignment="1">
      <alignment horizontal="center"/>
    </xf>
    <xf numFmtId="172" fontId="56" fillId="0" borderId="49" xfId="19" applyNumberFormat="1" applyFont="1" applyBorder="1" applyAlignment="1">
      <alignment horizontal="right"/>
    </xf>
    <xf numFmtId="172" fontId="55" fillId="0" borderId="60" xfId="19" applyNumberFormat="1" applyFont="1" applyBorder="1" applyAlignment="1">
      <alignment horizontal="right"/>
    </xf>
    <xf numFmtId="0" fontId="56" fillId="18" borderId="80" xfId="19" applyFont="1" applyFill="1" applyBorder="1"/>
    <xf numFmtId="0" fontId="56" fillId="18" borderId="65" xfId="19" applyFont="1" applyFill="1" applyBorder="1"/>
    <xf numFmtId="173" fontId="56" fillId="18" borderId="64" xfId="20" applyNumberFormat="1" applyFont="1" applyFill="1" applyBorder="1"/>
    <xf numFmtId="171" fontId="56" fillId="18" borderId="66" xfId="20" applyNumberFormat="1" applyFont="1" applyFill="1" applyBorder="1"/>
    <xf numFmtId="0" fontId="56" fillId="18" borderId="81" xfId="19" applyFont="1" applyFill="1" applyBorder="1" applyAlignment="1">
      <alignment horizontal="center"/>
    </xf>
    <xf numFmtId="171" fontId="56" fillId="18" borderId="83" xfId="20" applyNumberFormat="1" applyFont="1" applyFill="1" applyBorder="1" applyAlignment="1">
      <alignment horizontal="center"/>
    </xf>
    <xf numFmtId="171" fontId="56" fillId="18" borderId="68" xfId="20" applyNumberFormat="1" applyFont="1" applyFill="1" applyBorder="1"/>
    <xf numFmtId="171" fontId="56" fillId="18" borderId="83" xfId="20" applyNumberFormat="1" applyFont="1" applyFill="1" applyBorder="1"/>
    <xf numFmtId="0" fontId="56" fillId="18" borderId="83" xfId="19" applyFont="1" applyFill="1" applyBorder="1"/>
    <xf numFmtId="0" fontId="56" fillId="18" borderId="83" xfId="19" applyFont="1" applyFill="1" applyBorder="1" applyAlignment="1">
      <alignment horizontal="center"/>
    </xf>
    <xf numFmtId="172" fontId="56" fillId="0" borderId="83" xfId="19" applyNumberFormat="1" applyFont="1" applyBorder="1" applyAlignment="1">
      <alignment horizontal="right"/>
    </xf>
    <xf numFmtId="172" fontId="55" fillId="0" borderId="80" xfId="19" applyNumberFormat="1" applyFont="1" applyBorder="1" applyAlignment="1">
      <alignment horizontal="right"/>
    </xf>
    <xf numFmtId="0" fontId="2" fillId="0" borderId="17" xfId="19" applyBorder="1"/>
    <xf numFmtId="0" fontId="56" fillId="0" borderId="18" xfId="19" applyFont="1" applyBorder="1"/>
    <xf numFmtId="171" fontId="56" fillId="0" borderId="18" xfId="20" applyNumberFormat="1" applyFont="1" applyFill="1" applyBorder="1"/>
    <xf numFmtId="0" fontId="56" fillId="0" borderId="18" xfId="19" applyFont="1" applyBorder="1" applyAlignment="1">
      <alignment horizontal="center"/>
    </xf>
    <xf numFmtId="3" fontId="56" fillId="0" borderId="18" xfId="19" applyNumberFormat="1" applyFont="1" applyBorder="1"/>
    <xf numFmtId="171" fontId="56" fillId="0" borderId="18" xfId="20" applyNumberFormat="1" applyFont="1" applyFill="1" applyBorder="1" applyAlignment="1">
      <alignment horizontal="center"/>
    </xf>
    <xf numFmtId="1" fontId="56" fillId="0" borderId="18" xfId="19" applyNumberFormat="1" applyFont="1" applyBorder="1" applyAlignment="1">
      <alignment horizontal="right"/>
    </xf>
    <xf numFmtId="172" fontId="56" fillId="0" borderId="18" xfId="19" applyNumberFormat="1" applyFont="1" applyBorder="1" applyAlignment="1">
      <alignment horizontal="right"/>
    </xf>
    <xf numFmtId="172" fontId="56" fillId="0" borderId="18" xfId="19" applyNumberFormat="1" applyFont="1" applyBorder="1"/>
    <xf numFmtId="171" fontId="55" fillId="0" borderId="21" xfId="19" applyNumberFormat="1" applyFont="1" applyBorder="1"/>
    <xf numFmtId="0" fontId="56" fillId="6" borderId="76" xfId="19" applyFont="1" applyFill="1" applyBorder="1"/>
    <xf numFmtId="173" fontId="56" fillId="6" borderId="74" xfId="20" applyNumberFormat="1" applyFont="1" applyFill="1" applyBorder="1"/>
    <xf numFmtId="171" fontId="56" fillId="6" borderId="75" xfId="20" applyNumberFormat="1" applyFont="1" applyFill="1" applyBorder="1"/>
    <xf numFmtId="0" fontId="56" fillId="6" borderId="75" xfId="19" applyFont="1" applyFill="1" applyBorder="1" applyAlignment="1">
      <alignment horizontal="center"/>
    </xf>
    <xf numFmtId="171" fontId="56" fillId="6" borderId="78" xfId="20" applyNumberFormat="1" applyFont="1" applyFill="1" applyBorder="1" applyAlignment="1">
      <alignment horizontal="center"/>
    </xf>
    <xf numFmtId="3" fontId="56" fillId="6" borderId="77" xfId="19" applyNumberFormat="1" applyFont="1" applyFill="1" applyBorder="1"/>
    <xf numFmtId="171" fontId="56" fillId="6" borderId="78" xfId="20" applyNumberFormat="1" applyFont="1" applyFill="1" applyBorder="1"/>
    <xf numFmtId="0" fontId="56" fillId="6" borderId="78" xfId="19" applyFont="1" applyFill="1" applyBorder="1"/>
    <xf numFmtId="0" fontId="56" fillId="6" borderId="78" xfId="19" applyFont="1" applyFill="1" applyBorder="1" applyAlignment="1">
      <alignment horizontal="center"/>
    </xf>
    <xf numFmtId="3" fontId="56" fillId="0" borderId="78" xfId="19" applyNumberFormat="1" applyFont="1" applyBorder="1" applyAlignment="1">
      <alignment horizontal="right"/>
    </xf>
    <xf numFmtId="3" fontId="55" fillId="0" borderId="76" xfId="19" applyNumberFormat="1" applyFont="1" applyBorder="1" applyAlignment="1">
      <alignment horizontal="right"/>
    </xf>
    <xf numFmtId="0" fontId="56" fillId="6" borderId="60" xfId="19" applyFont="1" applyFill="1" applyBorder="1"/>
    <xf numFmtId="0" fontId="56" fillId="6" borderId="62" xfId="19" applyFont="1" applyFill="1" applyBorder="1"/>
    <xf numFmtId="173" fontId="56" fillId="6" borderId="61" xfId="20" applyNumberFormat="1" applyFont="1" applyFill="1" applyBorder="1"/>
    <xf numFmtId="171" fontId="56" fillId="6" borderId="42" xfId="20" applyNumberFormat="1" applyFont="1" applyFill="1" applyBorder="1"/>
    <xf numFmtId="0" fontId="56" fillId="6" borderId="50" xfId="19" applyFont="1" applyFill="1" applyBorder="1" applyAlignment="1">
      <alignment horizontal="center"/>
    </xf>
    <xf numFmtId="171" fontId="56" fillId="6" borderId="49" xfId="20" applyNumberFormat="1" applyFont="1" applyFill="1" applyBorder="1" applyAlignment="1">
      <alignment horizontal="center"/>
    </xf>
    <xf numFmtId="3" fontId="56" fillId="6" borderId="79" xfId="19" applyNumberFormat="1" applyFont="1" applyFill="1" applyBorder="1"/>
    <xf numFmtId="171" fontId="56" fillId="6" borderId="49" xfId="20" applyNumberFormat="1" applyFont="1" applyFill="1" applyBorder="1"/>
    <xf numFmtId="171" fontId="56" fillId="6" borderId="63" xfId="20" applyNumberFormat="1" applyFont="1" applyFill="1" applyBorder="1"/>
    <xf numFmtId="0" fontId="56" fillId="6" borderId="49" xfId="19" applyFont="1" applyFill="1" applyBorder="1"/>
    <xf numFmtId="0" fontId="56" fillId="6" borderId="49" xfId="19" applyFont="1" applyFill="1" applyBorder="1" applyAlignment="1">
      <alignment horizontal="center"/>
    </xf>
    <xf numFmtId="3" fontId="56" fillId="0" borderId="49" xfId="19" applyNumberFormat="1" applyFont="1" applyBorder="1" applyAlignment="1">
      <alignment horizontal="right"/>
    </xf>
    <xf numFmtId="3" fontId="55" fillId="0" borderId="60" xfId="19" applyNumberFormat="1" applyFont="1" applyBorder="1" applyAlignment="1">
      <alignment horizontal="right"/>
    </xf>
    <xf numFmtId="0" fontId="56" fillId="6" borderId="80" xfId="19" applyFont="1" applyFill="1" applyBorder="1"/>
    <xf numFmtId="0" fontId="56" fillId="6" borderId="65" xfId="19" applyFont="1" applyFill="1" applyBorder="1"/>
    <xf numFmtId="173" fontId="56" fillId="6" borderId="64" xfId="20" applyNumberFormat="1" applyFont="1" applyFill="1" applyBorder="1"/>
    <xf numFmtId="171" fontId="56" fillId="6" borderId="66" xfId="20" applyNumberFormat="1" applyFont="1" applyFill="1" applyBorder="1"/>
    <xf numFmtId="0" fontId="56" fillId="6" borderId="81" xfId="19" applyFont="1" applyFill="1" applyBorder="1" applyAlignment="1">
      <alignment horizontal="center"/>
    </xf>
    <xf numFmtId="3" fontId="56" fillId="6" borderId="82" xfId="19" applyNumberFormat="1" applyFont="1" applyFill="1" applyBorder="1"/>
    <xf numFmtId="171" fontId="56" fillId="6" borderId="83" xfId="20" applyNumberFormat="1" applyFont="1" applyFill="1" applyBorder="1"/>
    <xf numFmtId="171" fontId="56" fillId="6" borderId="83" xfId="20" applyNumberFormat="1" applyFont="1" applyFill="1" applyBorder="1" applyAlignment="1">
      <alignment horizontal="center"/>
    </xf>
    <xf numFmtId="171" fontId="56" fillId="6" borderId="68" xfId="20" applyNumberFormat="1" applyFont="1" applyFill="1" applyBorder="1"/>
    <xf numFmtId="0" fontId="56" fillId="6" borderId="83" xfId="19" applyFont="1" applyFill="1" applyBorder="1"/>
    <xf numFmtId="0" fontId="56" fillId="6" borderId="83" xfId="19" applyFont="1" applyFill="1" applyBorder="1" applyAlignment="1">
      <alignment horizontal="center"/>
    </xf>
    <xf numFmtId="3" fontId="56" fillId="0" borderId="83" xfId="19" applyNumberFormat="1" applyFont="1" applyBorder="1" applyAlignment="1">
      <alignment horizontal="right"/>
    </xf>
    <xf numFmtId="3" fontId="55" fillId="0" borderId="80" xfId="19" applyNumberFormat="1" applyFont="1" applyBorder="1" applyAlignment="1">
      <alignment horizontal="right"/>
    </xf>
    <xf numFmtId="0" fontId="56" fillId="19" borderId="84" xfId="19" applyFont="1" applyFill="1" applyBorder="1"/>
    <xf numFmtId="0" fontId="56" fillId="19" borderId="85" xfId="19" applyFont="1" applyFill="1" applyBorder="1"/>
    <xf numFmtId="0" fontId="56" fillId="19" borderId="86" xfId="19" applyFont="1" applyFill="1" applyBorder="1"/>
    <xf numFmtId="171" fontId="55" fillId="19" borderId="87" xfId="20" applyNumberFormat="1" applyFont="1" applyFill="1" applyBorder="1"/>
    <xf numFmtId="171" fontId="55" fillId="19" borderId="87" xfId="20" applyNumberFormat="1" applyFont="1" applyFill="1" applyBorder="1" applyAlignment="1">
      <alignment horizontal="center"/>
    </xf>
    <xf numFmtId="171" fontId="55" fillId="19" borderId="87" xfId="20" applyNumberFormat="1" applyFont="1" applyFill="1" applyBorder="1" applyAlignment="1">
      <alignment horizontal="right"/>
    </xf>
    <xf numFmtId="171" fontId="55" fillId="19" borderId="86" xfId="20" applyNumberFormat="1" applyFont="1" applyFill="1" applyBorder="1"/>
    <xf numFmtId="43" fontId="56" fillId="0" borderId="0" xfId="20" applyFont="1"/>
    <xf numFmtId="0" fontId="56" fillId="0" borderId="0" xfId="19" applyFont="1" applyAlignment="1">
      <alignment horizontal="right"/>
    </xf>
    <xf numFmtId="0" fontId="57" fillId="0" borderId="0" xfId="19" applyFont="1"/>
    <xf numFmtId="171" fontId="57" fillId="0" borderId="0" xfId="19" applyNumberFormat="1" applyFont="1"/>
    <xf numFmtId="0" fontId="55" fillId="0" borderId="0" xfId="19" applyFont="1" applyAlignment="1">
      <alignment horizontal="center" wrapText="1"/>
    </xf>
    <xf numFmtId="0" fontId="55" fillId="0" borderId="0" xfId="19" applyFont="1" applyAlignment="1">
      <alignment horizontal="right" wrapText="1"/>
    </xf>
    <xf numFmtId="0" fontId="55" fillId="17" borderId="61" xfId="19" applyFont="1" applyFill="1" applyBorder="1" applyAlignment="1">
      <alignment horizontal="center" wrapText="1"/>
    </xf>
    <xf numFmtId="0" fontId="55" fillId="17" borderId="9" xfId="19" applyFont="1" applyFill="1" applyBorder="1" applyAlignment="1">
      <alignment horizontal="center" wrapText="1"/>
    </xf>
    <xf numFmtId="0" fontId="55" fillId="17" borderId="50" xfId="19" applyFont="1" applyFill="1" applyBorder="1" applyAlignment="1">
      <alignment horizontal="center" wrapText="1"/>
    </xf>
    <xf numFmtId="43" fontId="55" fillId="17" borderId="9" xfId="20" applyFont="1" applyFill="1" applyBorder="1" applyAlignment="1">
      <alignment horizontal="center" wrapText="1"/>
    </xf>
    <xf numFmtId="0" fontId="55" fillId="17" borderId="63" xfId="19" applyFont="1" applyFill="1" applyBorder="1" applyAlignment="1">
      <alignment horizontal="center" wrapText="1"/>
    </xf>
    <xf numFmtId="0" fontId="55" fillId="17" borderId="62" xfId="19" applyFont="1" applyFill="1" applyBorder="1" applyAlignment="1">
      <alignment horizontal="center" wrapText="1"/>
    </xf>
    <xf numFmtId="0" fontId="2" fillId="20" borderId="10" xfId="19" applyFill="1" applyBorder="1" applyAlignment="1">
      <alignment horizontal="center"/>
    </xf>
    <xf numFmtId="0" fontId="2" fillId="20" borderId="11" xfId="19" applyFill="1" applyBorder="1" applyAlignment="1">
      <alignment horizontal="center"/>
    </xf>
    <xf numFmtId="0" fontId="2" fillId="20" borderId="11" xfId="19" applyFill="1" applyBorder="1" applyAlignment="1">
      <alignment horizontal="right"/>
    </xf>
    <xf numFmtId="0" fontId="2" fillId="20" borderId="11" xfId="19" applyFill="1" applyBorder="1"/>
    <xf numFmtId="0" fontId="58" fillId="20" borderId="11" xfId="19" applyFont="1" applyFill="1" applyBorder="1"/>
    <xf numFmtId="0" fontId="55" fillId="20" borderId="12" xfId="19" applyFont="1" applyFill="1" applyBorder="1" applyAlignment="1">
      <alignment horizontal="center" wrapText="1"/>
    </xf>
    <xf numFmtId="173" fontId="56" fillId="13" borderId="59" xfId="20" applyNumberFormat="1" applyFont="1" applyFill="1" applyBorder="1"/>
    <xf numFmtId="171" fontId="56" fillId="13" borderId="50" xfId="20" applyNumberFormat="1" applyFont="1" applyFill="1" applyBorder="1"/>
    <xf numFmtId="171" fontId="56" fillId="13" borderId="50" xfId="20" applyNumberFormat="1" applyFont="1" applyFill="1" applyBorder="1" applyAlignment="1">
      <alignment horizontal="center"/>
    </xf>
    <xf numFmtId="3" fontId="56" fillId="0" borderId="79" xfId="20" applyNumberFormat="1" applyFont="1" applyFill="1" applyBorder="1"/>
    <xf numFmtId="43" fontId="0" fillId="13" borderId="79" xfId="20" applyFont="1" applyFill="1" applyBorder="1"/>
    <xf numFmtId="43" fontId="0" fillId="13" borderId="79" xfId="20" applyFont="1" applyFill="1" applyBorder="1" applyAlignment="1">
      <alignment horizontal="center"/>
    </xf>
    <xf numFmtId="171" fontId="56" fillId="0" borderId="49" xfId="20" applyNumberFormat="1" applyFont="1" applyFill="1" applyBorder="1"/>
    <xf numFmtId="0" fontId="2" fillId="20" borderId="13" xfId="19" applyFill="1" applyBorder="1" applyAlignment="1">
      <alignment horizontal="center"/>
    </xf>
    <xf numFmtId="0" fontId="2" fillId="20" borderId="0" xfId="19" applyFill="1"/>
    <xf numFmtId="0" fontId="2" fillId="20" borderId="0" xfId="19" applyFill="1" applyAlignment="1">
      <alignment horizontal="right"/>
    </xf>
    <xf numFmtId="171" fontId="56" fillId="20" borderId="15" xfId="20" applyNumberFormat="1" applyFont="1" applyFill="1" applyBorder="1"/>
    <xf numFmtId="173" fontId="56" fillId="13" borderId="61" xfId="20" applyNumberFormat="1" applyFont="1" applyFill="1" applyBorder="1"/>
    <xf numFmtId="171" fontId="56" fillId="13" borderId="42" xfId="20" applyNumberFormat="1" applyFont="1" applyFill="1" applyBorder="1"/>
    <xf numFmtId="171" fontId="56" fillId="13" borderId="42" xfId="20" applyNumberFormat="1" applyFont="1" applyFill="1" applyBorder="1" applyAlignment="1">
      <alignment horizontal="center"/>
    </xf>
    <xf numFmtId="3" fontId="56" fillId="0" borderId="9" xfId="20" applyNumberFormat="1" applyFont="1" applyFill="1" applyBorder="1"/>
    <xf numFmtId="43" fontId="0" fillId="13" borderId="9" xfId="20" applyFont="1" applyFill="1" applyBorder="1"/>
    <xf numFmtId="43" fontId="0" fillId="13" borderId="9" xfId="20" applyFont="1" applyFill="1" applyBorder="1" applyAlignment="1">
      <alignment horizontal="center"/>
    </xf>
    <xf numFmtId="0" fontId="2" fillId="20" borderId="0" xfId="19" applyFill="1" applyAlignment="1">
      <alignment horizontal="center"/>
    </xf>
    <xf numFmtId="0" fontId="2" fillId="20" borderId="17" xfId="19" applyFill="1" applyBorder="1" applyAlignment="1">
      <alignment horizontal="right"/>
    </xf>
    <xf numFmtId="0" fontId="2" fillId="20" borderId="18" xfId="19" applyFill="1" applyBorder="1"/>
    <xf numFmtId="171" fontId="56" fillId="20" borderId="21" xfId="20" applyNumberFormat="1" applyFont="1" applyFill="1" applyBorder="1"/>
    <xf numFmtId="173" fontId="56" fillId="13" borderId="64" xfId="20" applyNumberFormat="1" applyFont="1" applyFill="1" applyBorder="1"/>
    <xf numFmtId="171" fontId="56" fillId="13" borderId="66" xfId="20" applyNumberFormat="1" applyFont="1" applyFill="1" applyBorder="1"/>
    <xf numFmtId="171" fontId="56" fillId="13" borderId="66" xfId="20" applyNumberFormat="1" applyFont="1" applyFill="1" applyBorder="1" applyAlignment="1">
      <alignment horizontal="center"/>
    </xf>
    <xf numFmtId="3" fontId="56" fillId="0" borderId="67" xfId="20" applyNumberFormat="1" applyFont="1" applyFill="1" applyBorder="1"/>
    <xf numFmtId="43" fontId="0" fillId="13" borderId="67" xfId="20" applyFont="1" applyFill="1" applyBorder="1"/>
    <xf numFmtId="43" fontId="0" fillId="13" borderId="67" xfId="20" applyFont="1" applyFill="1" applyBorder="1" applyAlignment="1">
      <alignment horizontal="center"/>
    </xf>
    <xf numFmtId="171" fontId="56" fillId="0" borderId="83" xfId="20" applyNumberFormat="1" applyFont="1" applyFill="1" applyBorder="1"/>
    <xf numFmtId="3" fontId="56" fillId="0" borderId="0" xfId="20" applyNumberFormat="1" applyFont="1" applyFill="1" applyBorder="1"/>
    <xf numFmtId="43" fontId="0" fillId="0" borderId="0" xfId="20" applyFont="1" applyFill="1" applyBorder="1"/>
    <xf numFmtId="171" fontId="56" fillId="18" borderId="75" xfId="20" applyNumberFormat="1" applyFont="1" applyFill="1" applyBorder="1" applyAlignment="1">
      <alignment horizontal="center"/>
    </xf>
    <xf numFmtId="3" fontId="56" fillId="0" borderId="77" xfId="20" applyNumberFormat="1" applyFont="1" applyFill="1" applyBorder="1"/>
    <xf numFmtId="43" fontId="0" fillId="18" borderId="77" xfId="20" applyFont="1" applyFill="1" applyBorder="1" applyAlignment="1">
      <alignment horizontal="center"/>
    </xf>
    <xf numFmtId="171" fontId="56" fillId="0" borderId="78" xfId="20" applyNumberFormat="1" applyFont="1" applyFill="1" applyBorder="1"/>
    <xf numFmtId="171" fontId="55" fillId="0" borderId="76" xfId="20" applyNumberFormat="1" applyFont="1" applyFill="1" applyBorder="1"/>
    <xf numFmtId="171" fontId="56" fillId="18" borderId="42" xfId="20" applyNumberFormat="1" applyFont="1" applyFill="1" applyBorder="1" applyAlignment="1">
      <alignment horizontal="center"/>
    </xf>
    <xf numFmtId="3" fontId="56" fillId="18" borderId="9" xfId="20" applyNumberFormat="1" applyFont="1" applyFill="1" applyBorder="1"/>
    <xf numFmtId="43" fontId="0" fillId="18" borderId="9" xfId="20" applyFont="1" applyFill="1" applyBorder="1" applyAlignment="1">
      <alignment horizontal="center"/>
    </xf>
    <xf numFmtId="171" fontId="55" fillId="0" borderId="60" xfId="20" applyNumberFormat="1" applyFont="1" applyFill="1" applyBorder="1"/>
    <xf numFmtId="171" fontId="56" fillId="0" borderId="0" xfId="20" applyNumberFormat="1" applyFont="1" applyFill="1" applyBorder="1" applyAlignment="1">
      <alignment horizontal="right"/>
    </xf>
    <xf numFmtId="171" fontId="56" fillId="18" borderId="66" xfId="20" applyNumberFormat="1" applyFont="1" applyFill="1" applyBorder="1" applyAlignment="1">
      <alignment horizontal="center"/>
    </xf>
    <xf numFmtId="3" fontId="56" fillId="18" borderId="67" xfId="20" applyNumberFormat="1" applyFont="1" applyFill="1" applyBorder="1"/>
    <xf numFmtId="43" fontId="0" fillId="18" borderId="67" xfId="20" applyFont="1" applyFill="1" applyBorder="1" applyAlignment="1">
      <alignment horizontal="center"/>
    </xf>
    <xf numFmtId="171" fontId="55" fillId="0" borderId="80" xfId="20" applyNumberFormat="1" applyFont="1" applyFill="1" applyBorder="1"/>
    <xf numFmtId="173" fontId="56" fillId="0" borderId="0" xfId="20" applyNumberFormat="1" applyFont="1" applyFill="1" applyBorder="1"/>
    <xf numFmtId="3" fontId="56" fillId="6" borderId="77" xfId="20" applyNumberFormat="1" applyFont="1" applyFill="1" applyBorder="1" applyAlignment="1">
      <alignment horizontal="center"/>
    </xf>
    <xf numFmtId="3" fontId="56" fillId="6" borderId="77" xfId="20" applyNumberFormat="1" applyFont="1" applyFill="1" applyBorder="1"/>
    <xf numFmtId="43" fontId="0" fillId="6" borderId="77" xfId="20" applyFont="1" applyFill="1" applyBorder="1" applyAlignment="1">
      <alignment horizontal="center"/>
    </xf>
    <xf numFmtId="3" fontId="56" fillId="6" borderId="9" xfId="20" applyNumberFormat="1" applyFont="1" applyFill="1" applyBorder="1" applyAlignment="1">
      <alignment horizontal="center"/>
    </xf>
    <xf numFmtId="3" fontId="56" fillId="6" borderId="9" xfId="20" applyNumberFormat="1" applyFont="1" applyFill="1" applyBorder="1"/>
    <xf numFmtId="43" fontId="0" fillId="6" borderId="9" xfId="20" applyFont="1" applyFill="1" applyBorder="1" applyAlignment="1">
      <alignment horizontal="center"/>
    </xf>
    <xf numFmtId="3" fontId="56" fillId="6" borderId="67" xfId="20" applyNumberFormat="1" applyFont="1" applyFill="1" applyBorder="1" applyAlignment="1">
      <alignment horizontal="center"/>
    </xf>
    <xf numFmtId="3" fontId="56" fillId="6" borderId="67" xfId="20" applyNumberFormat="1" applyFont="1" applyFill="1" applyBorder="1"/>
    <xf numFmtId="43" fontId="0" fillId="6" borderId="67" xfId="20" applyFont="1" applyFill="1" applyBorder="1" applyAlignment="1">
      <alignment horizontal="center"/>
    </xf>
    <xf numFmtId="171" fontId="55" fillId="0" borderId="0" xfId="20" applyNumberFormat="1" applyFont="1" applyFill="1" applyBorder="1"/>
    <xf numFmtId="171" fontId="55" fillId="0" borderId="0" xfId="20" applyNumberFormat="1" applyFont="1" applyFill="1" applyBorder="1" applyAlignment="1">
      <alignment horizontal="center"/>
    </xf>
    <xf numFmtId="171" fontId="55" fillId="0" borderId="0" xfId="20" applyNumberFormat="1" applyFont="1" applyFill="1" applyBorder="1" applyAlignment="1">
      <alignment horizontal="right"/>
    </xf>
    <xf numFmtId="0" fontId="2" fillId="0" borderId="88" xfId="19" applyBorder="1" applyAlignment="1">
      <alignment vertical="center" wrapText="1"/>
    </xf>
    <xf numFmtId="0" fontId="2" fillId="0" borderId="9" xfId="19" applyBorder="1" applyAlignment="1">
      <alignment vertical="center" wrapText="1"/>
    </xf>
    <xf numFmtId="0" fontId="2" fillId="15" borderId="9" xfId="19" applyFill="1" applyBorder="1" applyAlignment="1">
      <alignment vertical="center" wrapText="1"/>
    </xf>
    <xf numFmtId="0" fontId="2" fillId="0" borderId="9" xfId="19" applyBorder="1" applyAlignment="1">
      <alignment vertical="center"/>
    </xf>
    <xf numFmtId="0" fontId="2" fillId="0" borderId="89" xfId="19" applyBorder="1" applyAlignment="1">
      <alignment vertical="center"/>
    </xf>
    <xf numFmtId="0" fontId="2" fillId="0" borderId="79" xfId="19" applyBorder="1" applyAlignment="1">
      <alignment vertical="center" wrapText="1"/>
    </xf>
    <xf numFmtId="0" fontId="52" fillId="0" borderId="0" xfId="19" applyFont="1"/>
    <xf numFmtId="0" fontId="2" fillId="0" borderId="9" xfId="19" applyBorder="1" applyAlignment="1">
      <alignment horizontal="right" vertical="center"/>
    </xf>
    <xf numFmtId="6" fontId="2" fillId="0" borderId="9" xfId="19" applyNumberFormat="1" applyBorder="1" applyAlignment="1">
      <alignment vertical="center"/>
    </xf>
    <xf numFmtId="10" fontId="2" fillId="0" borderId="9" xfId="19" applyNumberFormat="1" applyBorder="1" applyAlignment="1">
      <alignment vertical="center"/>
    </xf>
    <xf numFmtId="6" fontId="2" fillId="15" borderId="9" xfId="19" applyNumberFormat="1" applyFill="1" applyBorder="1"/>
    <xf numFmtId="0" fontId="2" fillId="0" borderId="63" xfId="19" applyBorder="1" applyAlignment="1">
      <alignment horizontal="center"/>
    </xf>
    <xf numFmtId="0" fontId="2" fillId="0" borderId="63" xfId="19" applyBorder="1"/>
    <xf numFmtId="0" fontId="2" fillId="0" borderId="9" xfId="19" applyBorder="1"/>
    <xf numFmtId="0" fontId="2" fillId="0" borderId="46" xfId="19" applyBorder="1" applyAlignment="1">
      <alignment vertical="center"/>
    </xf>
    <xf numFmtId="0" fontId="2" fillId="0" borderId="0" xfId="19" applyAlignment="1">
      <alignment vertical="center"/>
    </xf>
    <xf numFmtId="0" fontId="2" fillId="0" borderId="90" xfId="19" applyBorder="1" applyAlignment="1">
      <alignment vertical="center"/>
    </xf>
    <xf numFmtId="6" fontId="2" fillId="0" borderId="90" xfId="19" applyNumberFormat="1" applyBorder="1" applyAlignment="1">
      <alignment vertical="center"/>
    </xf>
    <xf numFmtId="6" fontId="2" fillId="0" borderId="91" xfId="19" applyNumberFormat="1" applyBorder="1" applyAlignment="1">
      <alignment vertical="center"/>
    </xf>
    <xf numFmtId="6" fontId="2" fillId="21" borderId="9" xfId="19" applyNumberFormat="1" applyFill="1" applyBorder="1"/>
    <xf numFmtId="0" fontId="2" fillId="0" borderId="92" xfId="19" applyBorder="1" applyAlignment="1">
      <alignment vertical="center"/>
    </xf>
    <xf numFmtId="6" fontId="2" fillId="0" borderId="92" xfId="19" applyNumberFormat="1" applyBorder="1" applyAlignment="1">
      <alignment vertical="center"/>
    </xf>
    <xf numFmtId="6" fontId="2" fillId="0" borderId="93" xfId="19" applyNumberFormat="1" applyBorder="1" applyAlignment="1">
      <alignment vertical="center"/>
    </xf>
    <xf numFmtId="15" fontId="2" fillId="0" borderId="0" xfId="19" applyNumberFormat="1" applyAlignment="1">
      <alignment vertical="center"/>
    </xf>
    <xf numFmtId="9" fontId="2" fillId="0" borderId="0" xfId="19" applyNumberFormat="1"/>
    <xf numFmtId="0" fontId="17" fillId="0" borderId="53" xfId="19" applyFont="1" applyBorder="1" applyAlignment="1">
      <alignment horizontal="center" vertical="center" wrapText="1"/>
    </xf>
    <xf numFmtId="0" fontId="17" fillId="0" borderId="45" xfId="19" applyFont="1" applyBorder="1" applyAlignment="1">
      <alignment horizontal="center" vertical="center" wrapText="1"/>
    </xf>
    <xf numFmtId="0" fontId="60" fillId="0" borderId="73" xfId="19" applyFont="1" applyBorder="1" applyAlignment="1">
      <alignment horizontal="center" vertical="center" wrapText="1"/>
    </xf>
    <xf numFmtId="0" fontId="17" fillId="0" borderId="79" xfId="19" applyFont="1" applyBorder="1" applyAlignment="1">
      <alignment horizontal="center" vertical="center" wrapText="1"/>
    </xf>
    <xf numFmtId="9" fontId="17" fillId="0" borderId="49" xfId="19" applyNumberFormat="1" applyFont="1" applyBorder="1" applyAlignment="1">
      <alignment horizontal="center" vertical="center" wrapText="1"/>
    </xf>
    <xf numFmtId="0" fontId="60" fillId="0" borderId="60" xfId="19" applyFont="1" applyBorder="1" applyAlignment="1">
      <alignment horizontal="center" vertical="center" wrapText="1"/>
    </xf>
    <xf numFmtId="0" fontId="2" fillId="0" borderId="0" xfId="19" applyAlignment="1">
      <alignment wrapText="1"/>
    </xf>
    <xf numFmtId="0" fontId="60" fillId="0" borderId="97" xfId="19" applyFont="1" applyBorder="1" applyAlignment="1">
      <alignment horizontal="center" vertical="center"/>
    </xf>
    <xf numFmtId="0" fontId="5" fillId="0" borderId="99" xfId="19" applyFont="1" applyBorder="1" applyAlignment="1">
      <alignment horizontal="center" vertical="center"/>
    </xf>
    <xf numFmtId="0" fontId="11" fillId="0" borderId="99" xfId="19" applyFont="1" applyBorder="1" applyAlignment="1">
      <alignment horizontal="center" vertical="center"/>
    </xf>
    <xf numFmtId="174" fontId="2" fillId="0" borderId="0" xfId="19" applyNumberFormat="1"/>
    <xf numFmtId="169" fontId="2" fillId="0" borderId="0" xfId="19" applyNumberFormat="1"/>
    <xf numFmtId="0" fontId="5" fillId="0" borderId="102" xfId="19" applyFont="1" applyBorder="1" applyAlignment="1">
      <alignment horizontal="center" vertical="center"/>
    </xf>
    <xf numFmtId="0" fontId="11" fillId="0" borderId="102" xfId="19" applyFont="1" applyBorder="1" applyAlignment="1">
      <alignment horizontal="center" vertical="center"/>
    </xf>
    <xf numFmtId="0" fontId="60" fillId="0" borderId="103" xfId="19" applyFont="1" applyBorder="1" applyAlignment="1">
      <alignment horizontal="center" vertical="center"/>
    </xf>
    <xf numFmtId="0" fontId="5" fillId="0" borderId="105" xfId="19" applyFont="1" applyBorder="1" applyAlignment="1">
      <alignment horizontal="center" vertical="center"/>
    </xf>
    <xf numFmtId="0" fontId="11" fillId="0" borderId="105" xfId="19" applyFont="1" applyBorder="1" applyAlignment="1">
      <alignment horizontal="center" vertical="center"/>
    </xf>
    <xf numFmtId="0" fontId="60" fillId="22" borderId="106" xfId="19" applyFont="1" applyFill="1" applyBorder="1" applyAlignment="1">
      <alignment horizontal="center" vertical="center"/>
    </xf>
    <xf numFmtId="0" fontId="5" fillId="22" borderId="99" xfId="19" applyFont="1" applyFill="1" applyBorder="1" applyAlignment="1">
      <alignment horizontal="center" vertical="center"/>
    </xf>
    <xf numFmtId="0" fontId="11" fillId="22" borderId="99" xfId="19" applyFont="1" applyFill="1" applyBorder="1" applyAlignment="1">
      <alignment horizontal="center" vertical="center"/>
    </xf>
    <xf numFmtId="0" fontId="60" fillId="22" borderId="97" xfId="19" applyFont="1" applyFill="1" applyBorder="1" applyAlignment="1">
      <alignment horizontal="center" vertical="center"/>
    </xf>
    <xf numFmtId="0" fontId="5" fillId="22" borderId="102" xfId="19" applyFont="1" applyFill="1" applyBorder="1" applyAlignment="1">
      <alignment horizontal="center" vertical="center"/>
    </xf>
    <xf numFmtId="0" fontId="11" fillId="22" borderId="102" xfId="19" applyFont="1" applyFill="1" applyBorder="1" applyAlignment="1">
      <alignment horizontal="center" vertical="center"/>
    </xf>
    <xf numFmtId="0" fontId="60" fillId="22" borderId="103" xfId="19" applyFont="1" applyFill="1" applyBorder="1" applyAlignment="1">
      <alignment horizontal="center" vertical="center"/>
    </xf>
    <xf numFmtId="0" fontId="5" fillId="22" borderId="105" xfId="19" applyFont="1" applyFill="1" applyBorder="1" applyAlignment="1">
      <alignment horizontal="center" vertical="center"/>
    </xf>
    <xf numFmtId="0" fontId="11" fillId="22" borderId="105" xfId="19" applyFont="1" applyFill="1" applyBorder="1" applyAlignment="1">
      <alignment horizontal="center" vertical="center"/>
    </xf>
    <xf numFmtId="174" fontId="2" fillId="15" borderId="0" xfId="19" applyNumberFormat="1" applyFill="1"/>
    <xf numFmtId="0" fontId="60" fillId="0" borderId="106" xfId="19" applyFont="1" applyBorder="1" applyAlignment="1">
      <alignment horizontal="center"/>
    </xf>
    <xf numFmtId="0" fontId="60" fillId="0" borderId="97" xfId="19" applyFont="1" applyBorder="1" applyAlignment="1">
      <alignment horizontal="center"/>
    </xf>
    <xf numFmtId="0" fontId="60" fillId="0" borderId="103" xfId="19" applyFont="1" applyBorder="1" applyAlignment="1">
      <alignment horizontal="center"/>
    </xf>
    <xf numFmtId="0" fontId="60" fillId="22" borderId="106" xfId="19" applyFont="1" applyFill="1" applyBorder="1" applyAlignment="1">
      <alignment horizontal="center"/>
    </xf>
    <xf numFmtId="0" fontId="60" fillId="22" borderId="97" xfId="19" applyFont="1" applyFill="1" applyBorder="1" applyAlignment="1">
      <alignment horizontal="center"/>
    </xf>
    <xf numFmtId="0" fontId="60" fillId="22" borderId="103" xfId="19" applyFont="1" applyFill="1" applyBorder="1" applyAlignment="1">
      <alignment horizontal="center"/>
    </xf>
    <xf numFmtId="6" fontId="62" fillId="0" borderId="0" xfId="19" applyNumberFormat="1" applyFont="1" applyAlignment="1">
      <alignment horizontal="justify" vertical="center" wrapText="1"/>
    </xf>
    <xf numFmtId="6" fontId="2" fillId="0" borderId="0" xfId="19" applyNumberFormat="1"/>
    <xf numFmtId="0" fontId="60" fillId="24" borderId="106" xfId="19" applyFont="1" applyFill="1" applyBorder="1" applyAlignment="1">
      <alignment horizontal="center"/>
    </xf>
    <xf numFmtId="0" fontId="5" fillId="24" borderId="99" xfId="19" applyFont="1" applyFill="1" applyBorder="1" applyAlignment="1">
      <alignment horizontal="center" vertical="center"/>
    </xf>
    <xf numFmtId="0" fontId="11" fillId="24" borderId="99" xfId="19" applyFont="1" applyFill="1" applyBorder="1" applyAlignment="1">
      <alignment horizontal="center" vertical="center"/>
    </xf>
    <xf numFmtId="174" fontId="2" fillId="24" borderId="0" xfId="19" applyNumberFormat="1" applyFill="1"/>
    <xf numFmtId="169" fontId="2" fillId="24" borderId="0" xfId="19" applyNumberFormat="1" applyFill="1"/>
    <xf numFmtId="0" fontId="60" fillId="24" borderId="97" xfId="19" applyFont="1" applyFill="1" applyBorder="1" applyAlignment="1">
      <alignment horizontal="center"/>
    </xf>
    <xf numFmtId="0" fontId="5" fillId="24" borderId="102" xfId="19" applyFont="1" applyFill="1" applyBorder="1" applyAlignment="1">
      <alignment horizontal="center" vertical="center"/>
    </xf>
    <xf numFmtId="0" fontId="11" fillId="24" borderId="102" xfId="19" applyFont="1" applyFill="1" applyBorder="1" applyAlignment="1">
      <alignment horizontal="center" vertical="center"/>
    </xf>
    <xf numFmtId="0" fontId="60" fillId="24" borderId="103" xfId="19" applyFont="1" applyFill="1" applyBorder="1" applyAlignment="1">
      <alignment horizontal="center"/>
    </xf>
    <xf numFmtId="0" fontId="5" fillId="24" borderId="105" xfId="19" applyFont="1" applyFill="1" applyBorder="1" applyAlignment="1">
      <alignment horizontal="center" vertical="center"/>
    </xf>
    <xf numFmtId="0" fontId="11" fillId="24" borderId="105" xfId="19" applyFont="1" applyFill="1" applyBorder="1" applyAlignment="1">
      <alignment horizontal="center" vertical="center"/>
    </xf>
    <xf numFmtId="0" fontId="5" fillId="22" borderId="110" xfId="19" applyFont="1" applyFill="1" applyBorder="1" applyAlignment="1">
      <alignment horizontal="center" vertical="center"/>
    </xf>
    <xf numFmtId="0" fontId="11" fillId="22" borderId="110" xfId="19" applyFont="1" applyFill="1" applyBorder="1" applyAlignment="1">
      <alignment horizontal="center" vertical="center"/>
    </xf>
    <xf numFmtId="0" fontId="14" fillId="22" borderId="98" xfId="19" applyFont="1" applyFill="1" applyBorder="1" applyAlignment="1">
      <alignment horizontal="center" vertical="center"/>
    </xf>
    <xf numFmtId="0" fontId="5" fillId="22" borderId="98" xfId="19" applyFont="1" applyFill="1" applyBorder="1" applyAlignment="1">
      <alignment horizontal="center" vertical="center"/>
    </xf>
    <xf numFmtId="0" fontId="11" fillId="22" borderId="112" xfId="19" applyFont="1" applyFill="1" applyBorder="1" applyAlignment="1">
      <alignment horizontal="center" vertical="center"/>
    </xf>
    <xf numFmtId="0" fontId="60" fillId="0" borderId="18" xfId="19" applyFont="1" applyBorder="1" applyAlignment="1">
      <alignment horizontal="center"/>
    </xf>
    <xf numFmtId="0" fontId="14" fillId="0" borderId="113" xfId="19" applyFont="1" applyBorder="1" applyAlignment="1">
      <alignment horizontal="center"/>
    </xf>
    <xf numFmtId="0" fontId="5" fillId="25" borderId="113" xfId="19" applyFont="1" applyFill="1" applyBorder="1" applyAlignment="1">
      <alignment horizontal="center" vertical="center"/>
    </xf>
    <xf numFmtId="0" fontId="11" fillId="25" borderId="113" xfId="19" applyFont="1" applyFill="1" applyBorder="1" applyAlignment="1">
      <alignment horizontal="center" vertical="center"/>
    </xf>
    <xf numFmtId="0" fontId="58" fillId="0" borderId="10" xfId="19" applyFont="1" applyBorder="1"/>
    <xf numFmtId="0" fontId="2" fillId="0" borderId="12" xfId="19" applyBorder="1"/>
    <xf numFmtId="0" fontId="58" fillId="0" borderId="10" xfId="19" applyFont="1" applyBorder="1" applyAlignment="1">
      <alignment horizontal="left"/>
    </xf>
    <xf numFmtId="0" fontId="2" fillId="0" borderId="13" xfId="19" applyBorder="1" applyAlignment="1">
      <alignment wrapText="1"/>
    </xf>
    <xf numFmtId="0" fontId="2" fillId="0" borderId="15" xfId="19" applyBorder="1" applyAlignment="1">
      <alignment wrapText="1"/>
    </xf>
    <xf numFmtId="0" fontId="2" fillId="0" borderId="13" xfId="19" applyBorder="1"/>
    <xf numFmtId="0" fontId="2" fillId="0" borderId="15" xfId="19" applyBorder="1"/>
    <xf numFmtId="0" fontId="2" fillId="0" borderId="17" xfId="19" applyBorder="1" applyAlignment="1">
      <alignment wrapText="1"/>
    </xf>
    <xf numFmtId="0" fontId="2" fillId="0" borderId="21" xfId="19" applyBorder="1" applyAlignment="1">
      <alignment wrapText="1"/>
    </xf>
    <xf numFmtId="0" fontId="52" fillId="3" borderId="10" xfId="19" applyFont="1" applyFill="1" applyBorder="1" applyAlignment="1">
      <alignment wrapText="1"/>
    </xf>
    <xf numFmtId="0" fontId="2" fillId="3" borderId="12" xfId="19" applyFill="1" applyBorder="1" applyAlignment="1">
      <alignment wrapText="1"/>
    </xf>
    <xf numFmtId="0" fontId="2" fillId="3" borderId="13" xfId="19" applyFill="1" applyBorder="1" applyAlignment="1">
      <alignment vertical="center" wrapText="1"/>
    </xf>
    <xf numFmtId="0" fontId="2" fillId="3" borderId="15" xfId="19" applyFill="1" applyBorder="1" applyAlignment="1">
      <alignment wrapText="1"/>
    </xf>
    <xf numFmtId="0" fontId="2" fillId="3" borderId="13" xfId="19" applyFill="1" applyBorder="1" applyAlignment="1">
      <alignment wrapText="1"/>
    </xf>
    <xf numFmtId="0" fontId="2" fillId="3" borderId="17" xfId="19" applyFill="1" applyBorder="1" applyAlignment="1">
      <alignment vertical="center" wrapText="1"/>
    </xf>
    <xf numFmtId="0" fontId="2" fillId="3" borderId="21" xfId="19" applyFill="1" applyBorder="1" applyAlignment="1">
      <alignment wrapText="1"/>
    </xf>
    <xf numFmtId="0" fontId="2" fillId="13" borderId="74" xfId="19" applyFill="1" applyBorder="1"/>
    <xf numFmtId="0" fontId="2" fillId="13" borderId="61" xfId="19" applyFill="1" applyBorder="1"/>
    <xf numFmtId="0" fontId="56" fillId="13" borderId="42" xfId="19" applyFont="1" applyFill="1" applyBorder="1"/>
    <xf numFmtId="0" fontId="2" fillId="13" borderId="64" xfId="19" applyFill="1" applyBorder="1"/>
    <xf numFmtId="0" fontId="56" fillId="13" borderId="66" xfId="19" applyFont="1" applyFill="1" applyBorder="1"/>
    <xf numFmtId="0" fontId="56" fillId="18" borderId="75" xfId="19" applyFont="1" applyFill="1" applyBorder="1"/>
    <xf numFmtId="0" fontId="56" fillId="18" borderId="42" xfId="19" applyFont="1" applyFill="1" applyBorder="1"/>
    <xf numFmtId="0" fontId="56" fillId="18" borderId="66" xfId="19" applyFont="1" applyFill="1" applyBorder="1"/>
    <xf numFmtId="0" fontId="2" fillId="6" borderId="74" xfId="19" applyFill="1" applyBorder="1"/>
    <xf numFmtId="0" fontId="56" fillId="6" borderId="75" xfId="19" applyFont="1" applyFill="1" applyBorder="1"/>
    <xf numFmtId="0" fontId="2" fillId="6" borderId="61" xfId="19" applyFill="1" applyBorder="1"/>
    <xf numFmtId="0" fontId="56" fillId="6" borderId="42" xfId="19" applyFont="1" applyFill="1" applyBorder="1"/>
    <xf numFmtId="0" fontId="2" fillId="6" borderId="64" xfId="19" applyFill="1" applyBorder="1"/>
    <xf numFmtId="0" fontId="56" fillId="6" borderId="66" xfId="19" applyFont="1" applyFill="1" applyBorder="1"/>
    <xf numFmtId="0" fontId="2" fillId="13" borderId="59" xfId="19" applyFill="1" applyBorder="1"/>
    <xf numFmtId="0" fontId="56" fillId="13" borderId="59" xfId="19" applyFont="1" applyFill="1" applyBorder="1"/>
    <xf numFmtId="0" fontId="56" fillId="13" borderId="61" xfId="19" applyFont="1" applyFill="1" applyBorder="1"/>
    <xf numFmtId="0" fontId="56" fillId="13" borderId="64" xfId="19" applyFont="1" applyFill="1" applyBorder="1"/>
    <xf numFmtId="0" fontId="2" fillId="18" borderId="61" xfId="19" applyFill="1" applyBorder="1"/>
    <xf numFmtId="0" fontId="56" fillId="18" borderId="61" xfId="19" applyFont="1" applyFill="1" applyBorder="1"/>
    <xf numFmtId="0" fontId="2" fillId="18" borderId="64" xfId="19" applyFill="1" applyBorder="1"/>
    <xf numFmtId="0" fontId="56" fillId="18" borderId="64" xfId="19" applyFont="1" applyFill="1" applyBorder="1"/>
    <xf numFmtId="0" fontId="2" fillId="18" borderId="74" xfId="19" applyFill="1" applyBorder="1"/>
    <xf numFmtId="0" fontId="56" fillId="18" borderId="74" xfId="19" applyFont="1" applyFill="1" applyBorder="1"/>
    <xf numFmtId="0" fontId="56" fillId="6" borderId="74" xfId="19" applyFont="1" applyFill="1" applyBorder="1"/>
    <xf numFmtId="0" fontId="56" fillId="6" borderId="61" xfId="19" applyFont="1" applyFill="1" applyBorder="1"/>
    <xf numFmtId="0" fontId="56" fillId="6" borderId="64" xfId="19" applyFont="1" applyFill="1" applyBorder="1"/>
    <xf numFmtId="0" fontId="63" fillId="0" borderId="0" xfId="19" applyFont="1"/>
    <xf numFmtId="0" fontId="50" fillId="0" borderId="0" xfId="10" applyFill="1" applyBorder="1" applyAlignment="1">
      <alignment horizontal="left"/>
    </xf>
    <xf numFmtId="6" fontId="1" fillId="0" borderId="9" xfId="19" applyNumberFormat="1" applyFont="1" applyBorder="1" applyAlignment="1">
      <alignment vertical="center"/>
    </xf>
    <xf numFmtId="171" fontId="56" fillId="0" borderId="83" xfId="20" applyNumberFormat="1" applyFont="1" applyBorder="1"/>
    <xf numFmtId="43" fontId="2" fillId="0" borderId="0" xfId="19" applyNumberFormat="1"/>
    <xf numFmtId="175" fontId="52" fillId="20" borderId="0" xfId="19" applyNumberFormat="1" applyFont="1" applyFill="1"/>
    <xf numFmtId="175" fontId="52" fillId="20" borderId="43" xfId="19" applyNumberFormat="1" applyFont="1" applyFill="1" applyBorder="1"/>
    <xf numFmtId="175" fontId="2" fillId="20" borderId="0" xfId="19" applyNumberFormat="1" applyFill="1"/>
    <xf numFmtId="175" fontId="2" fillId="20" borderId="18" xfId="19" applyNumberFormat="1" applyFill="1" applyBorder="1"/>
    <xf numFmtId="175" fontId="2" fillId="0" borderId="0" xfId="19" applyNumberFormat="1"/>
    <xf numFmtId="0" fontId="1" fillId="0" borderId="9" xfId="19" applyFont="1" applyBorder="1"/>
    <xf numFmtId="0" fontId="19" fillId="0" borderId="0" xfId="0" applyFont="1" applyAlignment="1">
      <alignment horizontal="left" vertical="center" wrapText="1"/>
    </xf>
    <xf numFmtId="0" fontId="0" fillId="0" borderId="0" xfId="0" applyAlignment="1">
      <alignment vertical="center"/>
    </xf>
    <xf numFmtId="0" fontId="19" fillId="0" borderId="0" xfId="0" applyFont="1" applyAlignment="1">
      <alignment vertical="center"/>
    </xf>
    <xf numFmtId="0" fontId="5" fillId="0" borderId="0" xfId="0" applyFont="1" applyAlignment="1">
      <alignment horizontal="left" wrapText="1"/>
    </xf>
    <xf numFmtId="0" fontId="5" fillId="0" borderId="0" xfId="0" applyFont="1" applyAlignment="1">
      <alignment horizontal="left" vertical="top" wrapText="1"/>
    </xf>
    <xf numFmtId="0" fontId="0" fillId="0" borderId="0" xfId="0" applyAlignment="1">
      <alignment horizontal="left" vertical="top" wrapText="1"/>
    </xf>
    <xf numFmtId="0" fontId="5" fillId="0" borderId="48" xfId="0" applyFont="1" applyBorder="1" applyAlignment="1">
      <alignment horizontal="left" wrapText="1"/>
    </xf>
    <xf numFmtId="0" fontId="5" fillId="0" borderId="0" xfId="3" applyAlignment="1" applyProtection="1">
      <alignment horizontal="left"/>
      <protection locked="0"/>
    </xf>
    <xf numFmtId="0" fontId="5" fillId="0" borderId="48" xfId="3" applyBorder="1" applyAlignment="1" applyProtection="1">
      <alignment horizontal="left"/>
      <protection locked="0"/>
    </xf>
    <xf numFmtId="0" fontId="11" fillId="0" borderId="0" xfId="0" applyFont="1" applyAlignment="1">
      <alignment horizontal="center"/>
    </xf>
    <xf numFmtId="2" fontId="0" fillId="0" borderId="0" xfId="0" applyNumberFormat="1"/>
    <xf numFmtId="0" fontId="43" fillId="0" borderId="0" xfId="0" applyFont="1"/>
    <xf numFmtId="3" fontId="0" fillId="0" borderId="0" xfId="0" applyNumberFormat="1"/>
    <xf numFmtId="3" fontId="10" fillId="0" borderId="0" xfId="0" applyNumberFormat="1" applyFont="1" applyAlignment="1">
      <alignment horizontal="center"/>
    </xf>
    <xf numFmtId="3" fontId="10" fillId="0" borderId="0" xfId="0" applyNumberFormat="1" applyFont="1" applyAlignment="1">
      <alignment horizontal="center" wrapText="1"/>
    </xf>
    <xf numFmtId="2" fontId="5" fillId="0" borderId="0" xfId="0" applyNumberFormat="1" applyFont="1"/>
    <xf numFmtId="1" fontId="44" fillId="9" borderId="0" xfId="0" applyNumberFormat="1" applyFont="1" applyFill="1" applyAlignment="1">
      <alignment horizontal="left"/>
    </xf>
    <xf numFmtId="0" fontId="44" fillId="9" borderId="0" xfId="0" applyFont="1" applyFill="1" applyAlignment="1">
      <alignment horizontal="left"/>
    </xf>
    <xf numFmtId="1" fontId="44" fillId="9" borderId="42" xfId="0" applyNumberFormat="1" applyFont="1" applyFill="1" applyBorder="1" applyAlignment="1">
      <alignment horizontal="left"/>
    </xf>
    <xf numFmtId="0" fontId="44" fillId="9" borderId="42" xfId="0" applyFont="1" applyFill="1" applyBorder="1" applyAlignment="1">
      <alignment horizontal="left"/>
    </xf>
    <xf numFmtId="0" fontId="44" fillId="9" borderId="9" xfId="0" applyFont="1" applyFill="1" applyBorder="1" applyAlignment="1">
      <alignment horizontal="left"/>
    </xf>
    <xf numFmtId="2" fontId="0" fillId="0" borderId="43" xfId="0" applyNumberFormat="1" applyBorder="1"/>
    <xf numFmtId="0" fontId="0" fillId="0" borderId="43" xfId="0" applyBorder="1"/>
    <xf numFmtId="3" fontId="0" fillId="0" borderId="42" xfId="0" applyNumberFormat="1" applyBorder="1"/>
    <xf numFmtId="4" fontId="0" fillId="0" borderId="44" xfId="0" applyNumberFormat="1" applyBorder="1"/>
    <xf numFmtId="2" fontId="10" fillId="0" borderId="0" xfId="3" applyNumberFormat="1" applyFont="1" applyProtection="1">
      <protection locked="0"/>
    </xf>
    <xf numFmtId="176" fontId="0" fillId="0" borderId="0" xfId="0" applyNumberFormat="1"/>
    <xf numFmtId="4" fontId="10" fillId="0" borderId="114" xfId="0" applyNumberFormat="1" applyFont="1" applyBorder="1"/>
    <xf numFmtId="4" fontId="10" fillId="0" borderId="115" xfId="0" applyNumberFormat="1" applyFont="1" applyBorder="1"/>
    <xf numFmtId="4" fontId="10" fillId="0" borderId="116" xfId="0" applyNumberFormat="1" applyFont="1" applyBorder="1"/>
    <xf numFmtId="4" fontId="10" fillId="0" borderId="117" xfId="0" applyNumberFormat="1" applyFont="1" applyBorder="1"/>
    <xf numFmtId="166" fontId="10" fillId="0" borderId="118" xfId="0" applyNumberFormat="1" applyFont="1" applyBorder="1"/>
    <xf numFmtId="4" fontId="10" fillId="5" borderId="119" xfId="0" applyNumberFormat="1" applyFont="1" applyFill="1" applyBorder="1"/>
    <xf numFmtId="166" fontId="10" fillId="2" borderId="118" xfId="0" applyNumberFormat="1" applyFont="1" applyFill="1" applyBorder="1"/>
    <xf numFmtId="7" fontId="5" fillId="2" borderId="69" xfId="3" applyNumberFormat="1" applyFill="1" applyBorder="1" applyProtection="1">
      <protection locked="0"/>
    </xf>
    <xf numFmtId="7" fontId="5" fillId="2" borderId="0" xfId="3" applyNumberFormat="1" applyFill="1" applyProtection="1">
      <protection locked="0"/>
    </xf>
    <xf numFmtId="7" fontId="5" fillId="2" borderId="43" xfId="3" applyNumberFormat="1" applyFill="1" applyBorder="1" applyProtection="1">
      <protection locked="0"/>
    </xf>
    <xf numFmtId="169" fontId="5" fillId="2" borderId="0" xfId="3" applyNumberFormat="1" applyFill="1" applyProtection="1">
      <protection locked="0"/>
    </xf>
    <xf numFmtId="13" fontId="5" fillId="0" borderId="69" xfId="3" quotePrefix="1" applyNumberFormat="1" applyBorder="1" applyAlignment="1" applyProtection="1">
      <alignment horizontal="center" wrapText="1"/>
      <protection locked="0"/>
    </xf>
    <xf numFmtId="39" fontId="0" fillId="0" borderId="0" xfId="0" applyNumberFormat="1"/>
    <xf numFmtId="4" fontId="0" fillId="0" borderId="43" xfId="0" applyNumberFormat="1" applyBorder="1"/>
    <xf numFmtId="177" fontId="64" fillId="27" borderId="29" xfId="0" applyNumberFormat="1" applyFont="1" applyFill="1" applyBorder="1" applyAlignment="1">
      <alignment vertical="center"/>
    </xf>
    <xf numFmtId="177" fontId="64" fillId="27" borderId="29" xfId="1" quotePrefix="1" applyNumberFormat="1" applyFont="1" applyFill="1" applyBorder="1" applyAlignment="1">
      <alignment horizontal="center" vertical="center" wrapText="1"/>
    </xf>
    <xf numFmtId="177" fontId="65" fillId="27" borderId="29" xfId="0" applyNumberFormat="1" applyFont="1" applyFill="1" applyBorder="1"/>
    <xf numFmtId="177" fontId="64" fillId="27" borderId="11" xfId="0" applyNumberFormat="1" applyFont="1" applyFill="1" applyBorder="1" applyAlignment="1">
      <alignment horizontal="center" vertical="center" wrapText="1"/>
    </xf>
    <xf numFmtId="177" fontId="64" fillId="27" borderId="122" xfId="0" applyNumberFormat="1" applyFont="1" applyFill="1" applyBorder="1" applyAlignment="1">
      <alignment horizontal="center" vertical="center" wrapText="1"/>
    </xf>
    <xf numFmtId="177" fontId="64" fillId="27" borderId="12" xfId="0" applyNumberFormat="1" applyFont="1" applyFill="1" applyBorder="1" applyAlignment="1">
      <alignment horizontal="center" vertical="center" wrapText="1"/>
    </xf>
    <xf numFmtId="177" fontId="64" fillId="27" borderId="29" xfId="0" applyNumberFormat="1" applyFont="1" applyFill="1" applyBorder="1" applyAlignment="1">
      <alignment horizontal="center" vertical="center" wrapText="1"/>
    </xf>
    <xf numFmtId="177" fontId="64" fillId="27" borderId="0" xfId="0" applyNumberFormat="1" applyFont="1" applyFill="1" applyAlignment="1">
      <alignment horizontal="center" vertical="center" wrapText="1"/>
    </xf>
    <xf numFmtId="177" fontId="65" fillId="27" borderId="30" xfId="0" applyNumberFormat="1" applyFont="1" applyFill="1" applyBorder="1"/>
    <xf numFmtId="177" fontId="64" fillId="27" borderId="88" xfId="0" applyNumberFormat="1" applyFont="1" applyFill="1" applyBorder="1" applyAlignment="1">
      <alignment horizontal="center" vertical="center" wrapText="1"/>
    </xf>
    <xf numFmtId="177" fontId="64" fillId="27" borderId="15" xfId="0" applyNumberFormat="1" applyFont="1" applyFill="1" applyBorder="1" applyAlignment="1">
      <alignment horizontal="center" vertical="center" wrapText="1"/>
    </xf>
    <xf numFmtId="177" fontId="64" fillId="27" borderId="30" xfId="0" applyNumberFormat="1" applyFont="1" applyFill="1" applyBorder="1" applyAlignment="1">
      <alignment horizontal="center" vertical="center" wrapText="1"/>
    </xf>
    <xf numFmtId="177" fontId="64" fillId="27" borderId="30" xfId="0" applyNumberFormat="1" applyFont="1" applyFill="1" applyBorder="1" applyAlignment="1">
      <alignment vertical="center"/>
    </xf>
    <xf numFmtId="177" fontId="64" fillId="27" borderId="79" xfId="0" applyNumberFormat="1" applyFont="1" applyFill="1" applyBorder="1" applyAlignment="1">
      <alignment horizontal="center" vertical="center" wrapText="1"/>
    </xf>
    <xf numFmtId="177" fontId="64" fillId="27" borderId="27" xfId="0" applyNumberFormat="1" applyFont="1" applyFill="1" applyBorder="1" applyAlignment="1">
      <alignment horizontal="center" vertical="center" wrapText="1"/>
    </xf>
    <xf numFmtId="177" fontId="64" fillId="27" borderId="79" xfId="0" applyNumberFormat="1" applyFont="1" applyFill="1" applyBorder="1" applyAlignment="1">
      <alignment horizontal="center" wrapText="1"/>
    </xf>
    <xf numFmtId="177" fontId="64" fillId="27" borderId="28" xfId="0" applyNumberFormat="1" applyFont="1" applyFill="1" applyBorder="1" applyAlignment="1">
      <alignment horizontal="center" wrapText="1"/>
    </xf>
    <xf numFmtId="177" fontId="64" fillId="27" borderId="30" xfId="0" applyNumberFormat="1" applyFont="1" applyFill="1" applyBorder="1" applyAlignment="1">
      <alignment horizontal="center" wrapText="1"/>
    </xf>
    <xf numFmtId="177" fontId="64" fillId="27" borderId="0" xfId="0" applyNumberFormat="1" applyFont="1" applyFill="1" applyAlignment="1">
      <alignment horizontal="center" wrapText="1"/>
    </xf>
    <xf numFmtId="177" fontId="64" fillId="27" borderId="88" xfId="0" applyNumberFormat="1" applyFont="1" applyFill="1" applyBorder="1" applyAlignment="1">
      <alignment horizontal="center" wrapText="1"/>
    </xf>
    <xf numFmtId="177" fontId="64" fillId="0" borderId="123" xfId="0" applyNumberFormat="1" applyFont="1" applyBorder="1" applyAlignment="1">
      <alignment vertical="center"/>
    </xf>
    <xf numFmtId="177" fontId="65" fillId="0" borderId="42" xfId="0" applyNumberFormat="1" applyFont="1" applyBorder="1" applyAlignment="1">
      <alignment vertical="center"/>
    </xf>
    <xf numFmtId="177" fontId="65" fillId="0" borderId="9" xfId="0" applyNumberFormat="1" applyFont="1" applyBorder="1" applyAlignment="1">
      <alignment vertical="center"/>
    </xf>
    <xf numFmtId="177" fontId="65" fillId="0" borderId="63" xfId="0" applyNumberFormat="1" applyFont="1" applyBorder="1" applyAlignment="1">
      <alignment vertical="center"/>
    </xf>
    <xf numFmtId="177" fontId="65" fillId="15" borderId="123" xfId="0" applyNumberFormat="1" applyFont="1" applyFill="1" applyBorder="1" applyAlignment="1">
      <alignment vertical="center"/>
    </xf>
    <xf numFmtId="177" fontId="65" fillId="0" borderId="42" xfId="0" applyNumberFormat="1" applyFont="1" applyBorder="1"/>
    <xf numFmtId="177" fontId="65" fillId="0" borderId="9" xfId="0" applyNumberFormat="1" applyFont="1" applyBorder="1"/>
    <xf numFmtId="177" fontId="65" fillId="0" borderId="63" xfId="0" applyNumberFormat="1" applyFont="1" applyBorder="1"/>
    <xf numFmtId="177" fontId="65" fillId="15" borderId="123" xfId="0" applyNumberFormat="1" applyFont="1" applyFill="1" applyBorder="1"/>
    <xf numFmtId="177" fontId="65" fillId="27" borderId="123" xfId="1" applyNumberFormat="1" applyFont="1" applyFill="1" applyBorder="1"/>
    <xf numFmtId="177" fontId="65" fillId="0" borderId="123" xfId="0" applyNumberFormat="1" applyFont="1" applyBorder="1"/>
    <xf numFmtId="177" fontId="66" fillId="0" borderId="42" xfId="0" applyNumberFormat="1" applyFont="1" applyBorder="1"/>
    <xf numFmtId="177" fontId="66" fillId="0" borderId="9" xfId="1" applyNumberFormat="1" applyFont="1" applyFill="1" applyBorder="1"/>
    <xf numFmtId="177" fontId="66" fillId="0" borderId="63" xfId="1" applyNumberFormat="1" applyFont="1" applyFill="1" applyBorder="1"/>
    <xf numFmtId="177" fontId="65" fillId="15" borderId="123" xfId="1" applyNumberFormat="1" applyFont="1" applyFill="1" applyBorder="1"/>
    <xf numFmtId="177" fontId="66" fillId="0" borderId="42" xfId="1" applyNumberFormat="1" applyFont="1" applyFill="1" applyBorder="1"/>
    <xf numFmtId="177" fontId="65" fillId="0" borderId="9" xfId="1" applyNumberFormat="1" applyFont="1" applyFill="1" applyBorder="1"/>
    <xf numFmtId="177" fontId="66" fillId="28" borderId="42" xfId="1" applyNumberFormat="1" applyFont="1" applyFill="1" applyBorder="1"/>
    <xf numFmtId="177" fontId="66" fillId="0" borderId="9" xfId="0" applyNumberFormat="1" applyFont="1" applyBorder="1"/>
    <xf numFmtId="177" fontId="65" fillId="0" borderId="63" xfId="1" applyNumberFormat="1" applyFont="1" applyFill="1" applyBorder="1"/>
    <xf numFmtId="177" fontId="66" fillId="0" borderId="123" xfId="0" applyNumberFormat="1" applyFont="1" applyBorder="1"/>
    <xf numFmtId="177" fontId="64" fillId="0" borderId="123" xfId="0" applyNumberFormat="1" applyFont="1" applyBorder="1"/>
    <xf numFmtId="43" fontId="66" fillId="0" borderId="9" xfId="1" applyFont="1" applyFill="1" applyBorder="1"/>
    <xf numFmtId="43" fontId="66" fillId="0" borderId="63" xfId="1" applyFont="1" applyFill="1" applyBorder="1"/>
    <xf numFmtId="178" fontId="66" fillId="0" borderId="9" xfId="1" applyNumberFormat="1" applyFont="1" applyFill="1" applyBorder="1"/>
    <xf numFmtId="177" fontId="66" fillId="0" borderId="42" xfId="1" applyNumberFormat="1" applyFont="1" applyBorder="1"/>
    <xf numFmtId="177" fontId="64" fillId="27" borderId="124" xfId="0" applyNumberFormat="1" applyFont="1" applyFill="1" applyBorder="1"/>
    <xf numFmtId="177" fontId="64" fillId="27" borderId="66" xfId="1" applyNumberFormat="1" applyFont="1" applyFill="1" applyBorder="1"/>
    <xf numFmtId="177" fontId="64" fillId="27" borderId="43" xfId="1" applyNumberFormat="1" applyFont="1" applyFill="1" applyBorder="1"/>
    <xf numFmtId="177" fontId="64" fillId="27" borderId="124" xfId="1" applyNumberFormat="1" applyFont="1" applyFill="1" applyBorder="1"/>
    <xf numFmtId="171" fontId="64" fillId="27" borderId="43" xfId="1" applyNumberFormat="1" applyFont="1" applyFill="1" applyBorder="1"/>
    <xf numFmtId="177" fontId="64" fillId="27" borderId="67" xfId="1" applyNumberFormat="1" applyFont="1" applyFill="1" applyBorder="1"/>
    <xf numFmtId="177" fontId="64" fillId="0" borderId="0" xfId="0" applyNumberFormat="1" applyFont="1"/>
    <xf numFmtId="177" fontId="64" fillId="0" borderId="0" xfId="1" applyNumberFormat="1" applyFont="1" applyFill="1" applyBorder="1"/>
    <xf numFmtId="43" fontId="64" fillId="0" borderId="0" xfId="1" applyFont="1" applyFill="1" applyBorder="1"/>
    <xf numFmtId="177" fontId="65" fillId="0" borderId="125" xfId="0" applyNumberFormat="1" applyFont="1" applyBorder="1"/>
    <xf numFmtId="177" fontId="65" fillId="0" borderId="75" xfId="0" applyNumberFormat="1" applyFont="1" applyBorder="1"/>
    <xf numFmtId="177" fontId="65" fillId="0" borderId="77" xfId="1" applyNumberFormat="1" applyFont="1" applyFill="1" applyBorder="1"/>
    <xf numFmtId="177" fontId="65" fillId="0" borderId="78" xfId="1" applyNumberFormat="1" applyFont="1" applyFill="1" applyBorder="1"/>
    <xf numFmtId="177" fontId="65" fillId="0" borderId="125" xfId="1" applyNumberFormat="1" applyFont="1" applyFill="1" applyBorder="1"/>
    <xf numFmtId="177" fontId="65" fillId="0" borderId="75" xfId="1" applyNumberFormat="1" applyFont="1" applyFill="1" applyBorder="1"/>
    <xf numFmtId="177" fontId="65" fillId="0" borderId="124" xfId="0" applyNumberFormat="1" applyFont="1" applyBorder="1"/>
    <xf numFmtId="177" fontId="65" fillId="0" borderId="66" xfId="0" applyNumberFormat="1" applyFont="1" applyBorder="1"/>
    <xf numFmtId="177" fontId="65" fillId="0" borderId="67" xfId="1" applyNumberFormat="1" applyFont="1" applyFill="1" applyBorder="1"/>
    <xf numFmtId="177" fontId="65" fillId="0" borderId="124" xfId="1" applyNumberFormat="1" applyFont="1" applyFill="1" applyBorder="1"/>
    <xf numFmtId="177" fontId="65" fillId="0" borderId="66" xfId="1" applyNumberFormat="1" applyFont="1" applyFill="1" applyBorder="1"/>
    <xf numFmtId="43" fontId="65" fillId="0" borderId="67" xfId="1" applyFont="1" applyFill="1" applyBorder="1"/>
    <xf numFmtId="177" fontId="65" fillId="0" borderId="0" xfId="0" applyNumberFormat="1" applyFont="1"/>
    <xf numFmtId="177" fontId="65" fillId="0" borderId="0" xfId="1" applyNumberFormat="1" applyFont="1" applyFill="1"/>
    <xf numFmtId="177" fontId="34" fillId="0" borderId="0" xfId="1" applyNumberFormat="1" applyFont="1" applyFill="1" applyBorder="1" applyAlignment="1">
      <alignment vertical="center" wrapText="1"/>
    </xf>
    <xf numFmtId="177" fontId="64" fillId="0" borderId="0" xfId="1" quotePrefix="1" applyNumberFormat="1" applyFont="1" applyFill="1" applyBorder="1" applyAlignment="1">
      <alignment horizontal="center" vertical="center" wrapText="1"/>
    </xf>
    <xf numFmtId="177" fontId="34" fillId="0" borderId="0" xfId="0" applyNumberFormat="1" applyFont="1" applyAlignment="1">
      <alignment vertical="top" wrapText="1"/>
    </xf>
    <xf numFmtId="0" fontId="52" fillId="29" borderId="126" xfId="3" applyFont="1" applyFill="1" applyBorder="1" applyAlignment="1">
      <alignment horizontal="center" vertical="center"/>
    </xf>
    <xf numFmtId="0" fontId="0" fillId="30" borderId="0" xfId="0" applyFill="1"/>
    <xf numFmtId="0" fontId="0" fillId="3" borderId="10" xfId="0" applyFill="1" applyBorder="1"/>
    <xf numFmtId="0" fontId="0" fillId="3" borderId="11" xfId="0" applyFill="1" applyBorder="1"/>
    <xf numFmtId="0" fontId="0" fillId="3" borderId="12" xfId="0" applyFill="1" applyBorder="1"/>
    <xf numFmtId="0" fontId="67" fillId="3" borderId="13" xfId="0" applyFont="1" applyFill="1" applyBorder="1"/>
    <xf numFmtId="0" fontId="0" fillId="3" borderId="0" xfId="0" applyFill="1"/>
    <xf numFmtId="0" fontId="0" fillId="3" borderId="15" xfId="0" applyFill="1" applyBorder="1"/>
    <xf numFmtId="0" fontId="0" fillId="3" borderId="13" xfId="0" applyFill="1" applyBorder="1"/>
    <xf numFmtId="0" fontId="67" fillId="12" borderId="13" xfId="0" applyFont="1" applyFill="1" applyBorder="1"/>
    <xf numFmtId="0" fontId="0" fillId="12" borderId="0" xfId="0" applyFill="1"/>
    <xf numFmtId="0" fontId="0" fillId="12" borderId="15" xfId="0" applyFill="1" applyBorder="1"/>
    <xf numFmtId="0" fontId="0" fillId="12" borderId="13" xfId="0" applyFill="1" applyBorder="1"/>
    <xf numFmtId="5" fontId="0" fillId="12" borderId="15" xfId="0" applyNumberFormat="1" applyFill="1" applyBorder="1"/>
    <xf numFmtId="5" fontId="0" fillId="12" borderId="127" xfId="0" applyNumberFormat="1" applyFill="1" applyBorder="1"/>
    <xf numFmtId="0" fontId="0" fillId="12" borderId="17" xfId="0" applyFill="1" applyBorder="1"/>
    <xf numFmtId="0" fontId="0" fillId="12" borderId="18" xfId="0" applyFill="1" applyBorder="1"/>
    <xf numFmtId="5" fontId="0" fillId="12" borderId="21" xfId="0" applyNumberFormat="1" applyFill="1" applyBorder="1"/>
    <xf numFmtId="5" fontId="0" fillId="0" borderId="0" xfId="0" applyNumberFormat="1"/>
    <xf numFmtId="0" fontId="49" fillId="4" borderId="0" xfId="0" applyFont="1" applyFill="1"/>
    <xf numFmtId="179" fontId="5" fillId="0" borderId="0" xfId="3" applyNumberFormat="1" applyProtection="1">
      <protection locked="0"/>
    </xf>
    <xf numFmtId="0" fontId="17" fillId="0" borderId="88" xfId="19" applyFont="1" applyBorder="1" applyAlignment="1">
      <alignment horizontal="center" vertical="center" textRotation="180"/>
    </xf>
    <xf numFmtId="0" fontId="17" fillId="0" borderId="79" xfId="19" applyFont="1" applyBorder="1" applyAlignment="1">
      <alignment horizontal="center" vertical="center" textRotation="180"/>
    </xf>
    <xf numFmtId="0" fontId="59" fillId="0" borderId="71" xfId="19" applyFont="1" applyBorder="1" applyAlignment="1">
      <alignment horizontal="center" vertical="center" textRotation="180" wrapText="1"/>
    </xf>
    <xf numFmtId="0" fontId="59" fillId="0" borderId="60" xfId="19" applyFont="1" applyBorder="1" applyAlignment="1">
      <alignment horizontal="center" vertical="center" textRotation="180" wrapText="1"/>
    </xf>
    <xf numFmtId="15" fontId="14" fillId="22" borderId="10" xfId="19" applyNumberFormat="1" applyFont="1" applyFill="1" applyBorder="1" applyAlignment="1">
      <alignment horizontal="center" vertical="center" wrapText="1"/>
    </xf>
    <xf numFmtId="15" fontId="14" fillId="22" borderId="11" xfId="19" applyNumberFormat="1" applyFont="1" applyFill="1" applyBorder="1" applyAlignment="1">
      <alignment horizontal="center" vertical="center" wrapText="1"/>
    </xf>
    <xf numFmtId="15" fontId="14" fillId="22" borderId="94" xfId="19" applyNumberFormat="1" applyFont="1" applyFill="1" applyBorder="1" applyAlignment="1">
      <alignment horizontal="center" vertical="center" wrapText="1"/>
    </xf>
    <xf numFmtId="0" fontId="14" fillId="22" borderId="26" xfId="19" applyFont="1" applyFill="1" applyBorder="1" applyAlignment="1">
      <alignment horizontal="center" vertical="center" wrapText="1"/>
    </xf>
    <xf numFmtId="0" fontId="14" fillId="22" borderId="27" xfId="19" applyFont="1" applyFill="1" applyBorder="1" applyAlignment="1">
      <alignment horizontal="center" vertical="center" wrapText="1"/>
    </xf>
    <xf numFmtId="0" fontId="14" fillId="22" borderId="50" xfId="19" applyFont="1" applyFill="1" applyBorder="1" applyAlignment="1">
      <alignment horizontal="center" vertical="center" wrapText="1"/>
    </xf>
    <xf numFmtId="0" fontId="60" fillId="0" borderId="95" xfId="19" applyFont="1" applyBorder="1" applyAlignment="1">
      <alignment horizontal="center" vertical="center" wrapText="1"/>
    </xf>
    <xf numFmtId="0" fontId="60" fillId="0" borderId="46" xfId="19" applyFont="1" applyBorder="1" applyAlignment="1">
      <alignment horizontal="center" vertical="center" wrapText="1"/>
    </xf>
    <xf numFmtId="0" fontId="60" fillId="0" borderId="26" xfId="19" applyFont="1" applyBorder="1" applyAlignment="1">
      <alignment horizontal="center" vertical="center" wrapText="1"/>
    </xf>
    <xf numFmtId="0" fontId="60" fillId="0" borderId="50" xfId="19" applyFont="1" applyBorder="1" applyAlignment="1">
      <alignment horizontal="center" vertical="center" wrapText="1"/>
    </xf>
    <xf numFmtId="0" fontId="17" fillId="0" borderId="53" xfId="19" applyFont="1" applyBorder="1" applyAlignment="1">
      <alignment horizontal="center" vertical="center"/>
    </xf>
    <xf numFmtId="0" fontId="17" fillId="0" borderId="79" xfId="19" applyFont="1" applyBorder="1" applyAlignment="1">
      <alignment horizontal="center" vertical="center"/>
    </xf>
    <xf numFmtId="0" fontId="11" fillId="0" borderId="53" xfId="19" applyFont="1" applyBorder="1" applyAlignment="1">
      <alignment horizontal="center" vertical="center" wrapText="1"/>
    </xf>
    <xf numFmtId="0" fontId="11" fillId="0" borderId="79" xfId="19" applyFont="1" applyBorder="1" applyAlignment="1">
      <alignment horizontal="center" vertical="center" wrapText="1"/>
    </xf>
    <xf numFmtId="0" fontId="5" fillId="0" borderId="53" xfId="19" applyFont="1" applyBorder="1" applyAlignment="1">
      <alignment horizontal="center" vertical="center" textRotation="180"/>
    </xf>
    <xf numFmtId="0" fontId="5" fillId="0" borderId="88" xfId="19" applyFont="1" applyBorder="1" applyAlignment="1">
      <alignment horizontal="center" vertical="center" textRotation="180"/>
    </xf>
    <xf numFmtId="0" fontId="5" fillId="0" borderId="79" xfId="19" applyFont="1" applyBorder="1" applyAlignment="1">
      <alignment horizontal="center" vertical="center" textRotation="180"/>
    </xf>
    <xf numFmtId="0" fontId="5" fillId="0" borderId="73" xfId="19" applyFont="1" applyBorder="1" applyAlignment="1">
      <alignment horizontal="center" vertical="center" textRotation="180"/>
    </xf>
    <xf numFmtId="0" fontId="5" fillId="0" borderId="71" xfId="19" applyFont="1" applyBorder="1" applyAlignment="1">
      <alignment horizontal="center" vertical="center" textRotation="180"/>
    </xf>
    <xf numFmtId="0" fontId="5" fillId="0" borderId="60" xfId="19" applyFont="1" applyBorder="1" applyAlignment="1">
      <alignment horizontal="center" vertical="center" textRotation="180"/>
    </xf>
    <xf numFmtId="0" fontId="61" fillId="23" borderId="96" xfId="19" applyFont="1" applyFill="1" applyBorder="1" applyAlignment="1">
      <alignment horizontal="center" vertical="center" textRotation="90"/>
    </xf>
    <xf numFmtId="0" fontId="61" fillId="23" borderId="100" xfId="19" applyFont="1" applyFill="1" applyBorder="1" applyAlignment="1">
      <alignment horizontal="center" vertical="center" textRotation="90"/>
    </xf>
    <xf numFmtId="0" fontId="61" fillId="23" borderId="107" xfId="19" applyFont="1" applyFill="1" applyBorder="1" applyAlignment="1">
      <alignment horizontal="center" vertical="center" textRotation="90"/>
    </xf>
    <xf numFmtId="0" fontId="14" fillId="0" borderId="98" xfId="19" applyFont="1" applyBorder="1" applyAlignment="1">
      <alignment horizontal="center" vertical="center"/>
    </xf>
    <xf numFmtId="0" fontId="14" fillId="0" borderId="101" xfId="19" applyFont="1" applyBorder="1" applyAlignment="1">
      <alignment horizontal="center" vertical="center"/>
    </xf>
    <xf numFmtId="0" fontId="14" fillId="0" borderId="104" xfId="19" applyFont="1" applyBorder="1" applyAlignment="1">
      <alignment horizontal="center" vertical="center"/>
    </xf>
    <xf numFmtId="0" fontId="14" fillId="22" borderId="98" xfId="19" applyFont="1" applyFill="1" applyBorder="1" applyAlignment="1">
      <alignment horizontal="center" vertical="center"/>
    </xf>
    <xf numFmtId="0" fontId="14" fillId="22" borderId="101" xfId="19" applyFont="1" applyFill="1" applyBorder="1" applyAlignment="1">
      <alignment horizontal="center" vertical="center"/>
    </xf>
    <xf numFmtId="0" fontId="14" fillId="22" borderId="104" xfId="19" applyFont="1" applyFill="1" applyBorder="1" applyAlignment="1">
      <alignment horizontal="center" vertical="center"/>
    </xf>
    <xf numFmtId="0" fontId="61" fillId="23" borderId="108" xfId="19" applyFont="1" applyFill="1" applyBorder="1" applyAlignment="1">
      <alignment horizontal="center" vertical="center" textRotation="90"/>
    </xf>
    <xf numFmtId="0" fontId="61" fillId="23" borderId="109" xfId="19" applyFont="1" applyFill="1" applyBorder="1" applyAlignment="1">
      <alignment horizontal="center" vertical="center" textRotation="90"/>
    </xf>
    <xf numFmtId="0" fontId="14" fillId="24" borderId="98" xfId="19" applyFont="1" applyFill="1" applyBorder="1" applyAlignment="1">
      <alignment horizontal="center" vertical="center"/>
    </xf>
    <xf numFmtId="0" fontId="14" fillId="24" borderId="101" xfId="19" applyFont="1" applyFill="1" applyBorder="1" applyAlignment="1">
      <alignment horizontal="center" vertical="center"/>
    </xf>
    <xf numFmtId="0" fontId="14" fillId="24" borderId="104" xfId="19" applyFont="1" applyFill="1" applyBorder="1" applyAlignment="1">
      <alignment horizontal="center" vertical="center"/>
    </xf>
    <xf numFmtId="0" fontId="14" fillId="0" borderId="110" xfId="19" applyFont="1" applyBorder="1" applyAlignment="1">
      <alignment horizontal="center" vertical="center"/>
    </xf>
    <xf numFmtId="0" fontId="14" fillId="22" borderId="111" xfId="19" applyFont="1" applyFill="1" applyBorder="1" applyAlignment="1">
      <alignment horizontal="center" vertical="center"/>
    </xf>
    <xf numFmtId="177" fontId="64" fillId="27" borderId="120" xfId="0" applyNumberFormat="1" applyFont="1" applyFill="1" applyBorder="1" applyAlignment="1">
      <alignment horizontal="center" vertical="center" wrapText="1"/>
    </xf>
    <xf numFmtId="177" fontId="64" fillId="27" borderId="85" xfId="0" applyNumberFormat="1" applyFont="1" applyFill="1" applyBorder="1" applyAlignment="1">
      <alignment horizontal="center" vertical="center" wrapText="1"/>
    </xf>
    <xf numFmtId="177" fontId="64" fillId="27" borderId="121" xfId="0" applyNumberFormat="1" applyFont="1" applyFill="1" applyBorder="1" applyAlignment="1">
      <alignment horizontal="center" vertical="center" wrapText="1"/>
    </xf>
    <xf numFmtId="177" fontId="64" fillId="27" borderId="120" xfId="0" applyNumberFormat="1" applyFont="1" applyFill="1" applyBorder="1" applyAlignment="1">
      <alignment horizontal="center" vertical="center"/>
    </xf>
    <xf numFmtId="177" fontId="64" fillId="27" borderId="85" xfId="0" applyNumberFormat="1" applyFont="1" applyFill="1" applyBorder="1" applyAlignment="1">
      <alignment horizontal="center" vertical="center"/>
    </xf>
    <xf numFmtId="177" fontId="64" fillId="27" borderId="11" xfId="0" applyNumberFormat="1" applyFont="1" applyFill="1" applyBorder="1" applyAlignment="1">
      <alignment horizontal="center" vertical="center"/>
    </xf>
    <xf numFmtId="177" fontId="64" fillId="27" borderId="121" xfId="0" applyNumberFormat="1" applyFont="1" applyFill="1" applyBorder="1" applyAlignment="1">
      <alignment horizontal="center" vertical="center"/>
    </xf>
    <xf numFmtId="0" fontId="19" fillId="0" borderId="0" xfId="0" applyFont="1" applyAlignment="1">
      <alignment horizontal="left" vertical="center" wrapText="1"/>
    </xf>
    <xf numFmtId="0" fontId="21" fillId="14" borderId="0" xfId="0" applyFont="1" applyFill="1" applyAlignment="1">
      <alignment horizontal="center" vertical="center"/>
    </xf>
    <xf numFmtId="0" fontId="40" fillId="0" borderId="0" xfId="0" applyFont="1" applyAlignment="1">
      <alignment horizontal="center" vertical="center" wrapText="1"/>
    </xf>
    <xf numFmtId="0" fontId="0" fillId="0" borderId="0" xfId="0" applyAlignment="1">
      <alignment vertical="center"/>
    </xf>
    <xf numFmtId="0" fontId="5" fillId="0" borderId="0" xfId="0" applyFont="1" applyAlignment="1">
      <alignment vertical="center"/>
    </xf>
    <xf numFmtId="0" fontId="32" fillId="0" borderId="0" xfId="0" applyFont="1" applyAlignment="1">
      <alignment vertical="center"/>
    </xf>
    <xf numFmtId="0" fontId="19" fillId="0" borderId="0" xfId="0" applyFont="1" applyAlignment="1">
      <alignment vertical="center"/>
    </xf>
    <xf numFmtId="0" fontId="22" fillId="0" borderId="0" xfId="0" applyFont="1" applyAlignment="1">
      <alignment vertical="center"/>
    </xf>
    <xf numFmtId="0" fontId="5" fillId="0" borderId="0" xfId="0" applyFont="1" applyAlignment="1">
      <alignment horizontal="left" vertical="top" wrapText="1"/>
    </xf>
    <xf numFmtId="0" fontId="5" fillId="0" borderId="48" xfId="0" applyFont="1" applyBorder="1" applyAlignment="1">
      <alignment horizontal="left" vertical="top" wrapText="1"/>
    </xf>
    <xf numFmtId="0" fontId="0" fillId="0" borderId="0" xfId="0" applyAlignment="1">
      <alignment horizontal="left" wrapText="1"/>
    </xf>
    <xf numFmtId="0" fontId="0" fillId="0" borderId="48" xfId="0" applyBorder="1" applyAlignment="1">
      <alignment horizontal="left" wrapText="1"/>
    </xf>
    <xf numFmtId="0" fontId="21" fillId="8" borderId="0" xfId="0" applyFont="1" applyFill="1" applyAlignment="1">
      <alignment horizontal="center" wrapText="1"/>
    </xf>
    <xf numFmtId="0" fontId="5" fillId="0" borderId="0" xfId="0" applyFont="1" applyAlignment="1">
      <alignment horizontal="left"/>
    </xf>
    <xf numFmtId="0" fontId="5" fillId="0" borderId="0" xfId="0" applyFont="1" applyAlignment="1">
      <alignment horizontal="left" wrapText="1"/>
    </xf>
    <xf numFmtId="0" fontId="10" fillId="0" borderId="0" xfId="0" applyFont="1" applyAlignment="1">
      <alignment horizontal="left" vertical="center" wrapText="1"/>
    </xf>
    <xf numFmtId="0" fontId="0" fillId="0" borderId="0" xfId="0" applyAlignment="1">
      <alignment horizontal="left" vertical="top" wrapText="1"/>
    </xf>
    <xf numFmtId="0" fontId="10" fillId="0" borderId="47" xfId="0" applyFont="1" applyBorder="1" applyAlignment="1">
      <alignment horizontal="left" vertical="center" wrapText="1"/>
    </xf>
    <xf numFmtId="0" fontId="10" fillId="0" borderId="48" xfId="0" applyFont="1" applyBorder="1" applyAlignment="1">
      <alignment horizontal="left" vertical="center" wrapText="1"/>
    </xf>
    <xf numFmtId="0" fontId="5" fillId="0" borderId="48" xfId="0" applyFont="1" applyBorder="1" applyAlignment="1">
      <alignment horizontal="left" wrapText="1"/>
    </xf>
    <xf numFmtId="0" fontId="5" fillId="0" borderId="48" xfId="0" applyFont="1" applyBorder="1" applyAlignment="1">
      <alignment horizontal="left"/>
    </xf>
    <xf numFmtId="0" fontId="5" fillId="0" borderId="0" xfId="3" applyAlignment="1" applyProtection="1">
      <alignment horizontal="left" wrapText="1"/>
      <protection locked="0"/>
    </xf>
    <xf numFmtId="0" fontId="5" fillId="0" borderId="48" xfId="3" applyBorder="1" applyAlignment="1" applyProtection="1">
      <alignment horizontal="left" wrapText="1"/>
      <protection locked="0"/>
    </xf>
    <xf numFmtId="0" fontId="5" fillId="0" borderId="0" xfId="0" applyFont="1" applyAlignment="1">
      <alignment horizontal="left" vertical="center" wrapText="1"/>
    </xf>
    <xf numFmtId="0" fontId="5" fillId="0" borderId="48" xfId="0" applyFont="1" applyBorder="1" applyAlignment="1">
      <alignment horizontal="left" vertical="center" wrapText="1"/>
    </xf>
    <xf numFmtId="0" fontId="26" fillId="5" borderId="0" xfId="0" applyFont="1" applyFill="1" applyAlignment="1">
      <alignment horizontal="center"/>
    </xf>
    <xf numFmtId="3" fontId="5" fillId="0" borderId="8" xfId="0" applyNumberFormat="1" applyFont="1" applyBorder="1" applyAlignment="1">
      <alignment horizontal="center"/>
    </xf>
    <xf numFmtId="0" fontId="5" fillId="0" borderId="8" xfId="0" applyFont="1" applyBorder="1" applyAlignment="1">
      <alignment horizontal="center"/>
    </xf>
    <xf numFmtId="3" fontId="6" fillId="0" borderId="11" xfId="0" applyNumberFormat="1" applyFont="1" applyBorder="1" applyAlignment="1">
      <alignment horizontal="center" vertical="center"/>
    </xf>
    <xf numFmtId="3" fontId="6" fillId="0" borderId="12" xfId="0" applyNumberFormat="1" applyFont="1" applyBorder="1" applyAlignment="1">
      <alignment horizontal="center" vertical="center"/>
    </xf>
    <xf numFmtId="0" fontId="14" fillId="5" borderId="0" xfId="0" applyFont="1" applyFill="1" applyAlignment="1">
      <alignment horizontal="left" wrapText="1"/>
    </xf>
    <xf numFmtId="0" fontId="29" fillId="5" borderId="10" xfId="0" applyFont="1" applyFill="1" applyBorder="1" applyAlignment="1">
      <alignment horizontal="left" vertical="center"/>
    </xf>
    <xf numFmtId="0" fontId="29" fillId="5" borderId="11" xfId="0" applyFont="1" applyFill="1" applyBorder="1" applyAlignment="1">
      <alignment horizontal="left" vertical="center"/>
    </xf>
    <xf numFmtId="0" fontId="14" fillId="5" borderId="12" xfId="0" applyFont="1" applyFill="1" applyBorder="1" applyAlignment="1">
      <alignment horizontal="center" wrapText="1"/>
    </xf>
    <xf numFmtId="0" fontId="14" fillId="5" borderId="15" xfId="0" applyFont="1" applyFill="1" applyBorder="1" applyAlignment="1">
      <alignment horizontal="center" wrapText="1"/>
    </xf>
    <xf numFmtId="0" fontId="29" fillId="5" borderId="13" xfId="0" applyFont="1" applyFill="1" applyBorder="1" applyAlignment="1">
      <alignment horizontal="left" vertical="center" wrapText="1"/>
    </xf>
    <xf numFmtId="0" fontId="29" fillId="5" borderId="0" xfId="0" applyFont="1" applyFill="1" applyAlignment="1">
      <alignment horizontal="left" vertical="center" wrapText="1"/>
    </xf>
    <xf numFmtId="0" fontId="29" fillId="5" borderId="17" xfId="0" applyFont="1" applyFill="1" applyBorder="1" applyAlignment="1">
      <alignment horizontal="left" vertical="center" wrapText="1"/>
    </xf>
    <xf numFmtId="0" fontId="29" fillId="5" borderId="18" xfId="0" applyFont="1" applyFill="1" applyBorder="1" applyAlignment="1">
      <alignment horizontal="left" vertical="center" wrapText="1"/>
    </xf>
    <xf numFmtId="0" fontId="5" fillId="0" borderId="0" xfId="3" applyAlignment="1" applyProtection="1">
      <alignment horizontal="center"/>
      <protection locked="0"/>
    </xf>
    <xf numFmtId="0" fontId="5" fillId="0" borderId="48" xfId="3" applyBorder="1" applyAlignment="1" applyProtection="1">
      <alignment horizontal="center"/>
      <protection locked="0"/>
    </xf>
    <xf numFmtId="0" fontId="5" fillId="0" borderId="0" xfId="3" applyAlignment="1" applyProtection="1">
      <alignment horizontal="left"/>
      <protection locked="0"/>
    </xf>
    <xf numFmtId="0" fontId="5" fillId="0" borderId="48" xfId="3" applyBorder="1" applyAlignment="1" applyProtection="1">
      <alignment horizontal="left"/>
      <protection locked="0"/>
    </xf>
    <xf numFmtId="0" fontId="48" fillId="16" borderId="47" xfId="0" applyFont="1" applyFill="1" applyBorder="1" applyAlignment="1" applyProtection="1">
      <alignment horizontal="left" wrapText="1"/>
      <protection locked="0"/>
    </xf>
    <xf numFmtId="0" fontId="48" fillId="16" borderId="0" xfId="0" applyFont="1" applyFill="1" applyAlignment="1" applyProtection="1">
      <alignment horizontal="left" wrapText="1"/>
      <protection locked="0"/>
    </xf>
    <xf numFmtId="0" fontId="48" fillId="16" borderId="48" xfId="0" applyFont="1" applyFill="1" applyBorder="1" applyAlignment="1" applyProtection="1">
      <alignment horizontal="left" wrapText="1"/>
      <protection locked="0"/>
    </xf>
    <xf numFmtId="0" fontId="10" fillId="0" borderId="47" xfId="3" applyFont="1" applyBorder="1" applyAlignment="1" applyProtection="1">
      <alignment horizontal="left" wrapText="1"/>
      <protection locked="0"/>
    </xf>
    <xf numFmtId="0" fontId="10" fillId="0" borderId="0" xfId="3" applyFont="1" applyAlignment="1" applyProtection="1">
      <alignment horizontal="left" wrapText="1"/>
      <protection locked="0"/>
    </xf>
    <xf numFmtId="0" fontId="10" fillId="0" borderId="48" xfId="3" applyFont="1" applyBorder="1" applyAlignment="1" applyProtection="1">
      <alignment horizontal="left" wrapText="1"/>
      <protection locked="0"/>
    </xf>
    <xf numFmtId="0" fontId="5" fillId="0" borderId="47" xfId="3" applyBorder="1" applyAlignment="1" applyProtection="1">
      <alignment horizontal="left" wrapText="1"/>
      <protection locked="0"/>
    </xf>
    <xf numFmtId="0" fontId="5" fillId="16" borderId="47" xfId="3" applyFill="1" applyBorder="1" applyAlignment="1" applyProtection="1">
      <alignment horizontal="left"/>
      <protection locked="0"/>
    </xf>
    <xf numFmtId="0" fontId="5" fillId="16" borderId="0" xfId="3" applyFill="1" applyAlignment="1" applyProtection="1">
      <alignment horizontal="left"/>
      <protection locked="0"/>
    </xf>
    <xf numFmtId="0" fontId="5" fillId="12" borderId="69" xfId="3" applyFill="1" applyBorder="1" applyAlignment="1" applyProtection="1">
      <alignment horizontal="left"/>
      <protection locked="0"/>
    </xf>
    <xf numFmtId="0" fontId="5" fillId="12" borderId="46" xfId="3" applyFill="1" applyBorder="1" applyAlignment="1" applyProtection="1">
      <alignment horizontal="left"/>
      <protection locked="0"/>
    </xf>
    <xf numFmtId="0" fontId="46" fillId="10" borderId="0" xfId="3" applyFont="1" applyFill="1" applyAlignment="1">
      <alignment horizontal="center" vertical="center"/>
    </xf>
    <xf numFmtId="0" fontId="47" fillId="3" borderId="0" xfId="3" applyFont="1" applyFill="1" applyAlignment="1">
      <alignment horizontal="center"/>
    </xf>
    <xf numFmtId="0" fontId="48" fillId="0" borderId="0" xfId="3" applyFont="1" applyAlignment="1">
      <alignment horizontal="center" vertical="center"/>
    </xf>
    <xf numFmtId="0" fontId="5" fillId="0" borderId="45" xfId="3" applyBorder="1" applyAlignment="1">
      <alignment horizontal="center" vertical="center" wrapText="1"/>
    </xf>
    <xf numFmtId="0" fontId="5" fillId="0" borderId="46" xfId="3" applyBorder="1" applyAlignment="1">
      <alignment horizontal="center" vertical="center" wrapText="1"/>
    </xf>
    <xf numFmtId="0" fontId="5" fillId="0" borderId="47" xfId="3" applyBorder="1" applyAlignment="1">
      <alignment horizontal="center" vertical="center" wrapText="1"/>
    </xf>
    <xf numFmtId="0" fontId="5" fillId="0" borderId="48" xfId="3" applyBorder="1" applyAlignment="1">
      <alignment horizontal="center" vertical="center" wrapText="1"/>
    </xf>
    <xf numFmtId="0" fontId="5" fillId="0" borderId="49" xfId="3" applyBorder="1" applyAlignment="1">
      <alignment horizontal="center" vertical="center" wrapText="1"/>
    </xf>
    <xf numFmtId="0" fontId="5" fillId="0" borderId="50" xfId="3" applyBorder="1" applyAlignment="1">
      <alignment horizontal="center" vertical="center" wrapText="1"/>
    </xf>
    <xf numFmtId="0" fontId="5" fillId="0" borderId="45" xfId="3" applyBorder="1" applyAlignment="1">
      <alignment horizontal="center" wrapText="1"/>
    </xf>
    <xf numFmtId="0" fontId="5" fillId="0" borderId="46" xfId="3" applyBorder="1" applyAlignment="1">
      <alignment horizontal="center" wrapText="1"/>
    </xf>
    <xf numFmtId="0" fontId="5" fillId="0" borderId="47" xfId="3" applyBorder="1" applyAlignment="1">
      <alignment horizontal="center" wrapText="1"/>
    </xf>
    <xf numFmtId="0" fontId="5" fillId="0" borderId="48" xfId="3" applyBorder="1" applyAlignment="1">
      <alignment horizontal="center" wrapText="1"/>
    </xf>
    <xf numFmtId="0" fontId="5" fillId="0" borderId="49" xfId="3" applyBorder="1" applyAlignment="1">
      <alignment horizontal="center" wrapText="1"/>
    </xf>
    <xf numFmtId="0" fontId="5" fillId="0" borderId="50" xfId="3" applyBorder="1" applyAlignment="1">
      <alignment horizontal="center" wrapText="1"/>
    </xf>
    <xf numFmtId="0" fontId="44" fillId="26" borderId="120" xfId="3" applyFont="1" applyFill="1" applyBorder="1" applyAlignment="1" applyProtection="1">
      <alignment horizontal="center" vertical="center"/>
      <protection locked="0"/>
    </xf>
    <xf numFmtId="0" fontId="44" fillId="26" borderId="85" xfId="3" applyFont="1" applyFill="1" applyBorder="1" applyAlignment="1" applyProtection="1">
      <alignment horizontal="center" vertical="center"/>
      <protection locked="0"/>
    </xf>
    <xf numFmtId="0" fontId="44" fillId="26" borderId="121" xfId="3" applyFont="1" applyFill="1" applyBorder="1" applyAlignment="1" applyProtection="1">
      <alignment horizontal="center" vertical="center"/>
      <protection locked="0"/>
    </xf>
    <xf numFmtId="0" fontId="26" fillId="6" borderId="0" xfId="0" applyFont="1" applyFill="1" applyAlignment="1">
      <alignment horizontal="center"/>
    </xf>
    <xf numFmtId="0" fontId="14" fillId="6" borderId="0" xfId="0" applyFont="1" applyFill="1" applyAlignment="1">
      <alignment horizontal="left" wrapText="1"/>
    </xf>
    <xf numFmtId="0" fontId="29" fillId="6" borderId="10" xfId="0" applyFont="1" applyFill="1" applyBorder="1" applyAlignment="1">
      <alignment horizontal="left" vertical="center"/>
    </xf>
    <xf numFmtId="0" fontId="29" fillId="6" borderId="11" xfId="0" applyFont="1" applyFill="1" applyBorder="1" applyAlignment="1">
      <alignment horizontal="left" vertical="center"/>
    </xf>
    <xf numFmtId="0" fontId="14" fillId="6" borderId="12" xfId="0" applyFont="1" applyFill="1" applyBorder="1" applyAlignment="1">
      <alignment horizontal="center" wrapText="1"/>
    </xf>
    <xf numFmtId="0" fontId="14" fillId="6" borderId="15" xfId="0" applyFont="1" applyFill="1" applyBorder="1" applyAlignment="1">
      <alignment horizontal="center" wrapText="1"/>
    </xf>
    <xf numFmtId="0" fontId="29" fillId="6" borderId="13" xfId="0" applyFont="1" applyFill="1" applyBorder="1" applyAlignment="1">
      <alignment horizontal="left" vertical="center" wrapText="1"/>
    </xf>
    <xf numFmtId="0" fontId="29" fillId="6" borderId="0" xfId="0" applyFont="1" applyFill="1" applyAlignment="1">
      <alignment horizontal="left" vertical="center" wrapText="1"/>
    </xf>
    <xf numFmtId="0" fontId="29" fillId="6" borderId="17" xfId="0" applyFont="1" applyFill="1" applyBorder="1" applyAlignment="1">
      <alignment horizontal="left" vertical="center" wrapText="1"/>
    </xf>
    <xf numFmtId="0" fontId="29" fillId="6" borderId="18" xfId="0" applyFont="1" applyFill="1" applyBorder="1" applyAlignment="1">
      <alignment horizontal="left" vertical="center" wrapText="1"/>
    </xf>
    <xf numFmtId="3" fontId="5" fillId="0" borderId="8" xfId="0" applyNumberFormat="1" applyFont="1" applyBorder="1" applyAlignment="1" applyProtection="1">
      <alignment horizontal="center"/>
      <protection locked="0"/>
    </xf>
    <xf numFmtId="0" fontId="5" fillId="0" borderId="8" xfId="0" applyFont="1" applyBorder="1" applyAlignment="1" applyProtection="1">
      <alignment horizontal="center"/>
      <protection locked="0"/>
    </xf>
    <xf numFmtId="0" fontId="55" fillId="17" borderId="56" xfId="19" applyFont="1" applyFill="1" applyBorder="1" applyAlignment="1">
      <alignment horizontal="center" wrapText="1"/>
    </xf>
    <xf numFmtId="0" fontId="2" fillId="0" borderId="57" xfId="19" applyBorder="1" applyAlignment="1">
      <alignment horizontal="center" wrapText="1"/>
    </xf>
    <xf numFmtId="0" fontId="2" fillId="0" borderId="58" xfId="19" applyBorder="1" applyAlignment="1">
      <alignment horizontal="center" wrapText="1"/>
    </xf>
    <xf numFmtId="0" fontId="55" fillId="17" borderId="29" xfId="19" applyFont="1" applyFill="1" applyBorder="1" applyAlignment="1">
      <alignment horizontal="left"/>
    </xf>
    <xf numFmtId="0" fontId="55" fillId="17" borderId="30" xfId="19" applyFont="1" applyFill="1" applyBorder="1" applyAlignment="1">
      <alignment horizontal="left"/>
    </xf>
    <xf numFmtId="0" fontId="55" fillId="17" borderId="54" xfId="19" applyFont="1" applyFill="1" applyBorder="1" applyAlignment="1">
      <alignment horizontal="left"/>
    </xf>
    <xf numFmtId="0" fontId="55" fillId="17" borderId="70" xfId="19" applyFont="1" applyFill="1" applyBorder="1" applyAlignment="1">
      <alignment horizontal="left"/>
    </xf>
    <xf numFmtId="0" fontId="55" fillId="17" borderId="55" xfId="19" applyFont="1" applyFill="1" applyBorder="1" applyAlignment="1">
      <alignment horizontal="left" wrapText="1"/>
    </xf>
    <xf numFmtId="0" fontId="55" fillId="17" borderId="71" xfId="19" applyFont="1" applyFill="1" applyBorder="1" applyAlignment="1">
      <alignment horizontal="left" wrapText="1"/>
    </xf>
    <xf numFmtId="0" fontId="55" fillId="17" borderId="37" xfId="19" applyFont="1" applyFill="1" applyBorder="1" applyAlignment="1">
      <alignment horizontal="left"/>
    </xf>
    <xf numFmtId="0" fontId="55" fillId="17" borderId="59" xfId="19" applyFont="1" applyFill="1" applyBorder="1" applyAlignment="1">
      <alignment horizontal="left"/>
    </xf>
    <xf numFmtId="0" fontId="55" fillId="17" borderId="60" xfId="19" applyFont="1" applyFill="1" applyBorder="1" applyAlignment="1">
      <alignment horizontal="left" wrapText="1"/>
    </xf>
    <xf numFmtId="0" fontId="48" fillId="2" borderId="47" xfId="0" applyFont="1" applyFill="1" applyBorder="1" applyAlignment="1" applyProtection="1">
      <alignment horizontal="left" wrapText="1"/>
      <protection locked="0"/>
    </xf>
    <xf numFmtId="0" fontId="48" fillId="2" borderId="0" xfId="0" applyFont="1" applyFill="1" applyAlignment="1" applyProtection="1">
      <alignment horizontal="left" wrapText="1"/>
      <protection locked="0"/>
    </xf>
    <xf numFmtId="0" fontId="48" fillId="2" borderId="48" xfId="0" applyFont="1" applyFill="1" applyBorder="1" applyAlignment="1" applyProtection="1">
      <alignment horizontal="left" wrapText="1"/>
      <protection locked="0"/>
    </xf>
    <xf numFmtId="0" fontId="5" fillId="2" borderId="47" xfId="3" applyFill="1" applyBorder="1" applyAlignment="1" applyProtection="1">
      <alignment horizontal="left"/>
      <protection locked="0"/>
    </xf>
    <xf numFmtId="0" fontId="5" fillId="2" borderId="0" xfId="3" applyFill="1" applyAlignment="1" applyProtection="1">
      <alignment horizontal="left"/>
      <protection locked="0"/>
    </xf>
    <xf numFmtId="0" fontId="5" fillId="0" borderId="0" xfId="10" applyFont="1" applyAlignment="1" applyProtection="1">
      <alignment horizontal="left"/>
      <protection locked="0"/>
    </xf>
    <xf numFmtId="0" fontId="5" fillId="0" borderId="48" xfId="10" applyFont="1" applyBorder="1" applyAlignment="1" applyProtection="1">
      <alignment horizontal="left"/>
      <protection locked="0"/>
    </xf>
    <xf numFmtId="0" fontId="15" fillId="0" borderId="0" xfId="0" applyFont="1" applyAlignment="1">
      <alignment horizontal="left" wrapText="1"/>
    </xf>
    <xf numFmtId="3" fontId="25" fillId="3" borderId="11" xfId="0" applyNumberFormat="1" applyFont="1" applyFill="1" applyBorder="1" applyAlignment="1">
      <alignment horizontal="center" wrapText="1"/>
    </xf>
    <xf numFmtId="3" fontId="25" fillId="3" borderId="0" xfId="0" applyNumberFormat="1" applyFont="1" applyFill="1" applyAlignment="1">
      <alignment horizontal="center" wrapText="1"/>
    </xf>
    <xf numFmtId="0" fontId="14" fillId="3" borderId="29" xfId="0" applyFont="1" applyFill="1" applyBorder="1" applyAlignment="1">
      <alignment horizontal="center" wrapText="1"/>
    </xf>
    <xf numFmtId="0" fontId="14" fillId="3" borderId="30" xfId="0" applyFont="1" applyFill="1" applyBorder="1" applyAlignment="1">
      <alignment horizontal="center" wrapText="1"/>
    </xf>
    <xf numFmtId="0" fontId="14" fillId="3" borderId="29" xfId="0" applyFont="1" applyFill="1" applyBorder="1" applyAlignment="1" applyProtection="1">
      <alignment horizontal="center" wrapText="1"/>
      <protection locked="0"/>
    </xf>
    <xf numFmtId="0" fontId="14" fillId="3" borderId="30" xfId="0" applyFont="1" applyFill="1" applyBorder="1" applyAlignment="1" applyProtection="1">
      <alignment horizontal="center" wrapText="1"/>
      <protection locked="0"/>
    </xf>
    <xf numFmtId="0" fontId="26" fillId="3" borderId="0" xfId="0" applyFont="1" applyFill="1" applyAlignment="1">
      <alignment horizontal="center"/>
    </xf>
    <xf numFmtId="0" fontId="14" fillId="3" borderId="0" xfId="0" applyFont="1" applyFill="1" applyAlignment="1" applyProtection="1">
      <alignment horizontal="left" wrapText="1"/>
      <protection locked="0"/>
    </xf>
    <xf numFmtId="0" fontId="29" fillId="3" borderId="10" xfId="0" applyFont="1" applyFill="1" applyBorder="1" applyAlignment="1">
      <alignment horizontal="left" vertical="center"/>
    </xf>
    <xf numFmtId="0" fontId="29" fillId="3" borderId="11" xfId="0" applyFont="1" applyFill="1" applyBorder="1" applyAlignment="1">
      <alignment horizontal="left" vertical="center"/>
    </xf>
    <xf numFmtId="0" fontId="14" fillId="3" borderId="12" xfId="0" applyFont="1" applyFill="1" applyBorder="1" applyAlignment="1">
      <alignment horizontal="center" wrapText="1"/>
    </xf>
    <xf numFmtId="0" fontId="14" fillId="3" borderId="15" xfId="0" applyFont="1" applyFill="1" applyBorder="1" applyAlignment="1">
      <alignment horizontal="center" wrapText="1"/>
    </xf>
    <xf numFmtId="0" fontId="29" fillId="3" borderId="13" xfId="0" applyFont="1" applyFill="1" applyBorder="1" applyAlignment="1" applyProtection="1">
      <alignment horizontal="left" vertical="center" wrapText="1"/>
      <protection locked="0"/>
    </xf>
    <xf numFmtId="0" fontId="29" fillId="3" borderId="0" xfId="0" applyFont="1" applyFill="1" applyAlignment="1" applyProtection="1">
      <alignment horizontal="left" vertical="center" wrapText="1"/>
      <protection locked="0"/>
    </xf>
    <xf numFmtId="0" fontId="29" fillId="3" borderId="17" xfId="0" applyFont="1" applyFill="1" applyBorder="1" applyAlignment="1" applyProtection="1">
      <alignment horizontal="left" vertical="center" wrapText="1"/>
      <protection locked="0"/>
    </xf>
    <xf numFmtId="0" fontId="29" fillId="3" borderId="18" xfId="0" applyFont="1" applyFill="1" applyBorder="1" applyAlignment="1" applyProtection="1">
      <alignment horizontal="left" vertical="center" wrapText="1"/>
      <protection locked="0"/>
    </xf>
  </cellXfs>
  <cellStyles count="21">
    <cellStyle name="Comma" xfId="1" builtinId="3"/>
    <cellStyle name="Comma 2" xfId="2" xr:uid="{00000000-0005-0000-0000-000001000000}"/>
    <cellStyle name="Comma 2 2" xfId="16" xr:uid="{69428CBC-E6A4-496C-ACE6-C7F86DE80F1A}"/>
    <cellStyle name="Comma 2 3" xfId="12" xr:uid="{62776CCB-471F-4204-88DC-98E08CABC81D}"/>
    <cellStyle name="Comma 3" xfId="15" xr:uid="{3DD701DA-7FE8-412B-8D93-E91C9C4D897D}"/>
    <cellStyle name="Comma 4" xfId="11" xr:uid="{32F03114-B185-4F31-8AB5-891B08595396}"/>
    <cellStyle name="Comma 5" xfId="20" xr:uid="{CF09A036-9AB9-4A22-9652-D3D0ACFEA0CB}"/>
    <cellStyle name="Hyperlink" xfId="10" builtinId="8"/>
    <cellStyle name="Normal" xfId="0" builtinId="0"/>
    <cellStyle name="Normal 2" xfId="3" xr:uid="{00000000-0005-0000-0000-000003000000}"/>
    <cellStyle name="Normal 2 2 3" xfId="4" xr:uid="{00000000-0005-0000-0000-000004000000}"/>
    <cellStyle name="Normal 3" xfId="5" xr:uid="{00000000-0005-0000-0000-000005000000}"/>
    <cellStyle name="Normal 4" xfId="6" xr:uid="{00000000-0005-0000-0000-000006000000}"/>
    <cellStyle name="Normal 4 2" xfId="7" xr:uid="{6C905200-FB62-4D4E-9BF7-5F48B66EE14C}"/>
    <cellStyle name="Normal 4 2 2" xfId="18" xr:uid="{F3BB997F-AA69-4BA1-AA40-88E4750B47FB}"/>
    <cellStyle name="Normal 4 2 3" xfId="14" xr:uid="{A988D0F5-BCF3-4EAD-B5A2-B7C227A941ED}"/>
    <cellStyle name="Normal 4 3" xfId="17" xr:uid="{E99EED36-0552-42D3-8F60-F4340153DB5C}"/>
    <cellStyle name="Normal 4 4" xfId="13" xr:uid="{0642DE37-8C05-4FA5-A5DF-132D254667D4}"/>
    <cellStyle name="Normal 5" xfId="8" xr:uid="{326FB1C8-EF82-4EA5-B02E-CFEA88BA508C}"/>
    <cellStyle name="Normal 6" xfId="9" xr:uid="{896F0103-F73C-411F-BAC4-72321E77E66E}"/>
    <cellStyle name="Normal 7" xfId="19" xr:uid="{E8ECD5AD-E177-4E68-92BD-4F5BD80952AC}"/>
  </cellStyles>
  <dxfs count="148">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ont>
        <b val="0"/>
        <i/>
        <color theme="0"/>
      </font>
      <fill>
        <patternFill>
          <bgColor rgb="FF00B050"/>
        </patternFill>
      </fill>
    </dxf>
    <dxf>
      <font>
        <b val="0"/>
        <i/>
        <color theme="0"/>
        <name val="Cambria"/>
        <scheme val="none"/>
      </font>
      <fill>
        <patternFill>
          <bgColor rgb="FF00B050"/>
        </patternFill>
      </fill>
    </dxf>
    <dxf>
      <font>
        <b/>
        <i val="0"/>
        <color theme="0"/>
        <name val="Cambria"/>
        <scheme val="none"/>
      </font>
      <fill>
        <patternFill>
          <bgColor rgb="FFFF0000"/>
        </patternFill>
      </fill>
    </dxf>
    <dxf>
      <font>
        <b/>
        <i val="0"/>
        <color theme="0"/>
        <name val="Cambria"/>
        <scheme val="none"/>
      </font>
      <fill>
        <patternFill>
          <bgColor rgb="FFFF0000"/>
        </patternFill>
      </fill>
    </dxf>
    <dxf>
      <font>
        <b val="0"/>
        <i/>
        <color theme="0"/>
        <name val="Cambria"/>
        <scheme val="none"/>
      </font>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ont>
        <b val="0"/>
        <i/>
        <color theme="0"/>
      </font>
      <fill>
        <patternFill>
          <bgColor rgb="FF00B050"/>
        </patternFill>
      </fill>
    </dxf>
    <dxf>
      <font>
        <b val="0"/>
        <i/>
        <color theme="0"/>
      </font>
      <fill>
        <patternFill>
          <bgColor rgb="FF00B050"/>
        </patternFill>
      </fill>
    </dxf>
    <dxf>
      <font>
        <b val="0"/>
        <i/>
        <color theme="0"/>
        <name val="Cambria"/>
        <scheme val="none"/>
      </font>
      <fill>
        <patternFill>
          <bgColor rgb="FF00B050"/>
        </patternFill>
      </fill>
    </dxf>
    <dxf>
      <font>
        <b/>
        <i val="0"/>
        <color theme="0"/>
        <name val="Cambria"/>
        <scheme val="none"/>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rgb="FFFFFF00"/>
        </patternFill>
      </fill>
    </dxf>
    <dxf>
      <fill>
        <patternFill patternType="none">
          <bgColor auto="1"/>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patternType="none">
          <bgColor auto="1"/>
        </patternFill>
      </fill>
    </dxf>
    <dxf>
      <fill>
        <patternFill>
          <bgColor rgb="FFFFFF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0000"/>
        </patternFill>
      </fill>
    </dxf>
    <dxf>
      <fill>
        <patternFill patternType="solid">
          <bgColor theme="6" tint="0.59996337778862885"/>
        </patternFill>
      </fill>
    </dxf>
    <dxf>
      <fill>
        <patternFill>
          <bgColor rgb="FFFF0000"/>
        </patternFill>
      </fill>
    </dxf>
    <dxf>
      <fill>
        <patternFill patternType="solid">
          <bgColor theme="6" tint="0.59996337778862885"/>
        </patternFill>
      </fill>
    </dxf>
    <dxf>
      <fill>
        <patternFill>
          <bgColor rgb="FFFF0000"/>
        </patternFill>
      </fill>
    </dxf>
    <dxf>
      <fill>
        <patternFill patternType="solid">
          <bgColor theme="6" tint="0.59996337778862885"/>
        </patternFill>
      </fill>
    </dxf>
    <dxf>
      <fill>
        <patternFill>
          <bgColor rgb="FFFF0000"/>
        </patternFill>
      </fill>
    </dxf>
    <dxf>
      <fill>
        <patternFill patternType="solid">
          <bgColor theme="6" tint="0.59996337778862885"/>
        </patternFill>
      </fill>
    </dxf>
    <dxf>
      <fill>
        <patternFill>
          <bgColor rgb="FFFF0000"/>
        </patternFill>
      </fill>
    </dxf>
    <dxf>
      <fill>
        <patternFill patternType="solid">
          <bgColor theme="6" tint="0.59996337778862885"/>
        </patternFill>
      </fill>
    </dxf>
    <dxf>
      <fill>
        <patternFill>
          <bgColor rgb="FFFF0000"/>
        </patternFill>
      </fill>
    </dxf>
    <dxf>
      <fill>
        <patternFill patternType="solid">
          <bgColor theme="6" tint="0.59996337778862885"/>
        </patternFill>
      </fill>
    </dxf>
    <dxf>
      <fill>
        <patternFill>
          <bgColor rgb="FFFF0000"/>
        </patternFill>
      </fill>
    </dxf>
    <dxf>
      <fill>
        <patternFill patternType="solid">
          <bgColor theme="6" tint="0.59996337778862885"/>
        </patternFill>
      </fill>
    </dxf>
    <dxf>
      <font>
        <b/>
        <i val="0"/>
        <color rgb="FFFF0000"/>
      </font>
    </dxf>
    <dxf>
      <font>
        <color theme="1"/>
      </font>
    </dxf>
    <dxf>
      <font>
        <b/>
        <i val="0"/>
        <color rgb="FFFF0000"/>
      </font>
    </dxf>
    <dxf>
      <font>
        <color theme="1"/>
      </font>
    </dxf>
    <dxf>
      <font>
        <b/>
        <i val="0"/>
        <color rgb="FFFF0000"/>
      </font>
    </dxf>
    <dxf>
      <font>
        <color theme="1"/>
      </font>
    </dxf>
    <dxf>
      <font>
        <b/>
        <i val="0"/>
        <color rgb="FFFF0000"/>
      </font>
    </dxf>
    <dxf>
      <font>
        <color theme="1"/>
      </font>
    </dxf>
    <dxf>
      <font>
        <b/>
        <i val="0"/>
        <color rgb="FFFF0000"/>
      </font>
    </dxf>
    <dxf>
      <font>
        <color theme="1"/>
      </font>
    </dxf>
    <dxf>
      <font>
        <b/>
        <i val="0"/>
        <color rgb="FFFF0000"/>
      </font>
    </dxf>
    <dxf>
      <font>
        <color theme="1"/>
      </font>
    </dxf>
    <dxf>
      <font>
        <color theme="0"/>
      </font>
      <fill>
        <patternFill>
          <bgColor rgb="FFFF0000"/>
        </patternFill>
      </fill>
    </dxf>
    <dxf>
      <font>
        <b/>
        <i val="0"/>
        <color theme="0"/>
      </font>
      <fill>
        <patternFill>
          <bgColor rgb="FFFF0000"/>
        </patternFill>
      </fill>
    </dxf>
    <dxf>
      <font>
        <color theme="0"/>
      </font>
      <fill>
        <patternFill>
          <bgColor rgb="FFFF0000"/>
        </patternFill>
      </fill>
    </dxf>
    <dxf>
      <font>
        <b val="0"/>
        <i/>
        <color theme="0"/>
      </font>
      <fill>
        <patternFill>
          <bgColor rgb="FF00B050"/>
        </patternFill>
      </fill>
    </dxf>
    <dxf>
      <font>
        <b val="0"/>
        <i/>
        <color theme="0"/>
      </font>
      <fill>
        <patternFill>
          <bgColor rgb="FF00B050"/>
        </patternFill>
      </fill>
    </dxf>
    <dxf>
      <font>
        <b/>
        <i val="0"/>
        <color theme="0"/>
        <name val="Cambria"/>
        <scheme val="none"/>
      </font>
      <fill>
        <patternFill>
          <bgColor rgb="FFFF0000"/>
        </patternFill>
      </fill>
    </dxf>
    <dxf>
      <font>
        <b val="0"/>
        <i/>
        <color theme="0"/>
        <name val="Cambria"/>
        <scheme val="none"/>
      </font>
      <fill>
        <patternFill>
          <bgColor rgb="FF00B05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patternType="none">
          <bgColor auto="1"/>
        </patternFill>
      </fill>
    </dxf>
    <dxf>
      <fill>
        <patternFill>
          <bgColor rgb="FFFFFF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ont>
        <b val="0"/>
        <i/>
        <color theme="0"/>
      </font>
      <fill>
        <patternFill>
          <bgColor rgb="FF00B050"/>
        </patternFill>
      </fill>
    </dxf>
    <dxf>
      <font>
        <b val="0"/>
        <i/>
        <color theme="0"/>
        <name val="Cambria"/>
        <scheme val="none"/>
      </font>
      <fill>
        <patternFill>
          <bgColor rgb="FF00B050"/>
        </patternFill>
      </fill>
    </dxf>
    <dxf>
      <font>
        <b/>
        <i val="0"/>
        <color theme="0"/>
        <name val="Cambria"/>
        <scheme val="none"/>
      </font>
      <fill>
        <patternFill>
          <bgColor rgb="FFFF0000"/>
        </patternFill>
      </fill>
    </dxf>
    <dxf>
      <font>
        <b/>
        <i val="0"/>
        <color theme="0"/>
        <name val="Cambria"/>
        <scheme val="none"/>
      </font>
      <fill>
        <patternFill>
          <bgColor rgb="FFFF0000"/>
        </patternFill>
      </fill>
    </dxf>
    <dxf>
      <font>
        <b val="0"/>
        <i/>
        <color theme="0"/>
        <name val="Cambria"/>
        <scheme val="none"/>
      </font>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ont>
        <b val="0"/>
        <i/>
        <color theme="0"/>
      </font>
      <fill>
        <patternFill>
          <bgColor rgb="FF00B050"/>
        </patternFill>
      </fill>
    </dxf>
    <dxf>
      <font>
        <b val="0"/>
        <i/>
        <color theme="0"/>
      </font>
      <fill>
        <patternFill>
          <bgColor rgb="FF00B050"/>
        </patternFill>
      </fill>
    </dxf>
    <dxf>
      <font>
        <b val="0"/>
        <i/>
        <color theme="0"/>
        <name val="Cambria"/>
        <scheme val="none"/>
      </font>
      <fill>
        <patternFill>
          <bgColor rgb="FF00B050"/>
        </patternFill>
      </fill>
    </dxf>
    <dxf>
      <font>
        <b/>
        <i val="0"/>
        <color theme="0"/>
        <name val="Cambria"/>
        <scheme val="none"/>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rgb="FFFFFF00"/>
        </patternFill>
      </fill>
    </dxf>
    <dxf>
      <fill>
        <patternFill patternType="none">
          <bgColor auto="1"/>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theme="7" tint="0.59996337778862885"/>
        </patternFill>
      </fill>
    </dxf>
    <dxf>
      <fill>
        <patternFill>
          <bgColor indexed="13"/>
        </patternFill>
      </fill>
    </dxf>
    <dxf>
      <fill>
        <patternFill>
          <bgColor indexed="13"/>
        </patternFill>
      </fill>
    </dxf>
  </dxfs>
  <tableStyles count="0" defaultTableStyle="TableStyleMedium9"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mkcouncil-my.sharepoint.com/Schools%20Secure%20Folder/Cash%20Advances%202018-19/Budget%20Monitoring/PRIMARY%20FINAL%2018-19.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mkcouncil.sharepoint.com/sites/files-fin-FN03/FN3.1/2026-27/Services/Chief%20Exec/DSG/Budget%20Planning/Dedelegated%20Budget%20Allocation%202026-27.xlsx" TargetMode="External"/><Relationship Id="rId1" Type="http://schemas.openxmlformats.org/officeDocument/2006/relationships/externalLinkPath" Target="https://mkcouncil.sharepoint.com/sites/files-fin-FN03/FN3.1/2026-27/Services/Chief%20Exec/DSG/Budget%20Planning/Dedelegated%20Budget%20Allocation%202026-27.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mkcouncil.sharepoint.com/sites/files-fin-FN03/FN3.1/2026-27/Services/Chief%20Exec/DSG/APT/202627_P1_APT_826_MiltonKeynes%20-%20Submission%2005-02-2026.xlsx" TargetMode="External"/><Relationship Id="rId1" Type="http://schemas.openxmlformats.org/officeDocument/2006/relationships/externalLinkPath" Target="https://mkcouncil.sharepoint.com/sites/files-fin-FN03/FN3.1/2026-27/Services/Chief%20Exec/DSG/APT/202627_P1_APT_826_MiltonKeynes%20-%20Submission%2005-02-2026.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https://mkcouncil.sharepoint.com/sites/files-fin-FN16/FN16.2/LMS%20Handbook/Website/Website%20Revisions%202025-2026/School%20Budget%20Shares%202026-27/Growth%20Funding%202026-27.xlsx" TargetMode="External"/><Relationship Id="rId1" Type="http://schemas.openxmlformats.org/officeDocument/2006/relationships/externalLinkPath" Target="https://mkcouncil.sharepoint.com/sites/files-fin-FN16/FN16.2/LMS%20Handbook/Website/Website%20Revisions%202025-2026/School%20Budget%20Shares%202026-27/Growth%20Funding%202026-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nit Rates"/>
      <sheetName val="Data"/>
      <sheetName val="Budgets"/>
      <sheetName val="MFG"/>
      <sheetName val="Growth"/>
      <sheetName val="Validations"/>
      <sheetName val="Left to Do"/>
      <sheetName val="Budgets per APT"/>
      <sheetName val="De-Delegation"/>
      <sheetName val="Budget Share (Website)"/>
      <sheetName val="Data for Website"/>
      <sheetName val="PRIMARY FINAL 18-19"/>
    </sheetNames>
    <sheetDataSet>
      <sheetData sheetId="0"/>
      <sheetData sheetId="1">
        <row r="9">
          <cell r="A9">
            <v>2348</v>
          </cell>
        </row>
      </sheetData>
      <sheetData sheetId="2"/>
      <sheetData sheetId="3"/>
      <sheetData sheetId="4"/>
      <sheetData sheetId="5">
        <row r="2">
          <cell r="A2" t="str">
            <v>Nursery</v>
          </cell>
          <cell r="C2" t="str">
            <v>Maintained</v>
          </cell>
        </row>
        <row r="3">
          <cell r="A3" t="str">
            <v>Infant</v>
          </cell>
          <cell r="C3" t="str">
            <v>Academy</v>
          </cell>
        </row>
        <row r="4">
          <cell r="A4" t="str">
            <v>Junior</v>
          </cell>
        </row>
        <row r="5">
          <cell r="A5" t="str">
            <v>Combined</v>
          </cell>
        </row>
      </sheetData>
      <sheetData sheetId="6"/>
      <sheetData sheetId="7"/>
      <sheetData sheetId="8"/>
      <sheetData sheetId="9"/>
      <sheetData sheetId="10"/>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acilities Time"/>
      <sheetName val="Insurance"/>
      <sheetName val="School Improvement"/>
      <sheetName val="De-delegation Total"/>
      <sheetName val="Insurance Recharge"/>
    </sheetNames>
    <sheetDataSet>
      <sheetData sheetId="0"/>
      <sheetData sheetId="1"/>
      <sheetData sheetId="2"/>
      <sheetData sheetId="3">
        <row r="7">
          <cell r="B7">
            <v>8262000</v>
          </cell>
          <cell r="C7" t="str">
            <v>Wavendon Gate School</v>
          </cell>
          <cell r="D7" t="str">
            <v>Primary</v>
          </cell>
          <cell r="E7" t="str">
            <v>Maintained</v>
          </cell>
          <cell r="F7">
            <v>403</v>
          </cell>
          <cell r="G7">
            <v>403</v>
          </cell>
          <cell r="H7">
            <v>0</v>
          </cell>
          <cell r="I7">
            <v>2106.7214025258991</v>
          </cell>
          <cell r="J7">
            <v>8815.6</v>
          </cell>
          <cell r="K7">
            <v>10953.539999999999</v>
          </cell>
        </row>
        <row r="8">
          <cell r="B8">
            <v>8262002</v>
          </cell>
          <cell r="C8" t="str">
            <v>Portfields Primary School</v>
          </cell>
          <cell r="D8" t="str">
            <v>Primary</v>
          </cell>
          <cell r="E8" t="str">
            <v>Maintained</v>
          </cell>
          <cell r="F8">
            <v>570</v>
          </cell>
          <cell r="G8">
            <v>570</v>
          </cell>
          <cell r="H8">
            <v>0</v>
          </cell>
          <cell r="I8">
            <v>2979.7300234237282</v>
          </cell>
          <cell r="J8">
            <v>12468.72</v>
          </cell>
          <cell r="K8">
            <v>15492.6</v>
          </cell>
        </row>
        <row r="9">
          <cell r="B9">
            <v>8262006</v>
          </cell>
          <cell r="C9" t="str">
            <v>Howe Park School</v>
          </cell>
          <cell r="D9" t="str">
            <v>Primary</v>
          </cell>
          <cell r="E9" t="str">
            <v>Maintained</v>
          </cell>
          <cell r="F9">
            <v>111</v>
          </cell>
          <cell r="G9">
            <v>111</v>
          </cell>
          <cell r="H9">
            <v>0</v>
          </cell>
          <cell r="I9">
            <v>580.26321508777869</v>
          </cell>
          <cell r="J9">
            <v>2428.12</v>
          </cell>
          <cell r="K9">
            <v>3016.98</v>
          </cell>
        </row>
        <row r="10">
          <cell r="B10">
            <v>8262007</v>
          </cell>
          <cell r="C10" t="str">
            <v>Long Meadow School</v>
          </cell>
          <cell r="D10" t="str">
            <v>Primary</v>
          </cell>
          <cell r="E10" t="str">
            <v>Maintained</v>
          </cell>
          <cell r="F10">
            <v>350</v>
          </cell>
          <cell r="G10">
            <v>350</v>
          </cell>
          <cell r="H10">
            <v>0</v>
          </cell>
          <cell r="I10">
            <v>1829.6587863128157</v>
          </cell>
          <cell r="J10">
            <v>7656.23</v>
          </cell>
          <cell r="K10">
            <v>9513</v>
          </cell>
        </row>
        <row r="11">
          <cell r="B11">
            <v>8262015</v>
          </cell>
          <cell r="C11" t="str">
            <v>Castlethorpe First School</v>
          </cell>
          <cell r="D11" t="str">
            <v>Primary</v>
          </cell>
          <cell r="E11" t="str">
            <v>Maintained</v>
          </cell>
          <cell r="F11">
            <v>39</v>
          </cell>
          <cell r="G11">
            <v>39</v>
          </cell>
          <cell r="H11">
            <v>0</v>
          </cell>
          <cell r="I11">
            <v>203.87626476057085</v>
          </cell>
          <cell r="J11">
            <v>853.12</v>
          </cell>
          <cell r="K11">
            <v>1060.02</v>
          </cell>
        </row>
        <row r="12">
          <cell r="B12">
            <v>8262017</v>
          </cell>
          <cell r="C12" t="str">
            <v>Broughton Fields Primary School</v>
          </cell>
          <cell r="D12" t="str">
            <v>Primary</v>
          </cell>
          <cell r="E12" t="str">
            <v>Maintained</v>
          </cell>
          <cell r="F12">
            <v>387</v>
          </cell>
          <cell r="G12">
            <v>387</v>
          </cell>
          <cell r="H12">
            <v>0</v>
          </cell>
          <cell r="I12">
            <v>2023.0798580087417</v>
          </cell>
          <cell r="J12">
            <v>8465.6</v>
          </cell>
          <cell r="K12">
            <v>10518.66</v>
          </cell>
        </row>
        <row r="13">
          <cell r="B13">
            <v>8262042</v>
          </cell>
          <cell r="C13" t="str">
            <v>Hanslope Primary School</v>
          </cell>
          <cell r="D13" t="str">
            <v>Primary</v>
          </cell>
          <cell r="E13" t="str">
            <v>Maintained</v>
          </cell>
          <cell r="F13">
            <v>281.75</v>
          </cell>
          <cell r="G13">
            <v>281.75</v>
          </cell>
          <cell r="H13">
            <v>0</v>
          </cell>
          <cell r="I13">
            <v>1472.8753229818165</v>
          </cell>
          <cell r="J13">
            <v>6163.26</v>
          </cell>
          <cell r="K13">
            <v>7657.9650000000001</v>
          </cell>
        </row>
        <row r="14">
          <cell r="B14">
            <v>8262043</v>
          </cell>
          <cell r="C14" t="str">
            <v>Haversham Village School</v>
          </cell>
          <cell r="D14" t="str">
            <v>Primary</v>
          </cell>
          <cell r="E14" t="str">
            <v>Maintained</v>
          </cell>
          <cell r="F14">
            <v>157</v>
          </cell>
          <cell r="G14">
            <v>157</v>
          </cell>
          <cell r="H14">
            <v>0</v>
          </cell>
          <cell r="I14">
            <v>820.73265557460581</v>
          </cell>
          <cell r="J14">
            <v>3434.37</v>
          </cell>
          <cell r="K14">
            <v>4267.26</v>
          </cell>
        </row>
        <row r="15">
          <cell r="B15">
            <v>8262062</v>
          </cell>
          <cell r="C15" t="str">
            <v>Oldbrook First School and Nursery</v>
          </cell>
          <cell r="D15" t="str">
            <v>Primary</v>
          </cell>
          <cell r="E15" t="str">
            <v>Maintained</v>
          </cell>
          <cell r="F15">
            <v>148</v>
          </cell>
          <cell r="G15">
            <v>148</v>
          </cell>
          <cell r="H15">
            <v>0</v>
          </cell>
          <cell r="I15">
            <v>773.68428678370481</v>
          </cell>
          <cell r="J15">
            <v>3237.49</v>
          </cell>
          <cell r="K15">
            <v>4022.64</v>
          </cell>
        </row>
        <row r="16">
          <cell r="B16">
            <v>8262112</v>
          </cell>
          <cell r="C16" t="str">
            <v>Russell Street School</v>
          </cell>
          <cell r="D16" t="str">
            <v>Primary</v>
          </cell>
          <cell r="E16" t="str">
            <v>Maintained</v>
          </cell>
          <cell r="F16">
            <v>151</v>
          </cell>
          <cell r="G16">
            <v>151</v>
          </cell>
          <cell r="H16">
            <v>0</v>
          </cell>
          <cell r="I16">
            <v>789.36707638067173</v>
          </cell>
          <cell r="J16">
            <v>3303.12</v>
          </cell>
          <cell r="K16">
            <v>4104.18</v>
          </cell>
        </row>
        <row r="17">
          <cell r="B17">
            <v>8262121</v>
          </cell>
          <cell r="C17" t="str">
            <v>Bushfield School</v>
          </cell>
          <cell r="D17" t="str">
            <v>Primary</v>
          </cell>
          <cell r="E17" t="str">
            <v>Maintained</v>
          </cell>
          <cell r="F17">
            <v>379</v>
          </cell>
          <cell r="G17">
            <v>379</v>
          </cell>
          <cell r="H17">
            <v>0</v>
          </cell>
          <cell r="I17">
            <v>1981.259085750163</v>
          </cell>
          <cell r="J17">
            <v>8290.6</v>
          </cell>
          <cell r="K17">
            <v>10301.219999999999</v>
          </cell>
        </row>
        <row r="18">
          <cell r="B18">
            <v>8262122</v>
          </cell>
          <cell r="C18" t="str">
            <v>Wyvern School</v>
          </cell>
          <cell r="D18" t="str">
            <v>Primary</v>
          </cell>
          <cell r="E18" t="str">
            <v>Maintained</v>
          </cell>
          <cell r="F18">
            <v>249</v>
          </cell>
          <cell r="G18">
            <v>249</v>
          </cell>
          <cell r="H18">
            <v>0</v>
          </cell>
          <cell r="I18">
            <v>1301.6715365482601</v>
          </cell>
          <cell r="J18">
            <v>5446.86</v>
          </cell>
          <cell r="K18">
            <v>6767.82</v>
          </cell>
        </row>
        <row r="19">
          <cell r="B19">
            <v>8262238</v>
          </cell>
          <cell r="C19" t="str">
            <v>Barleyhurst Park Primary</v>
          </cell>
          <cell r="D19" t="str">
            <v>Primary</v>
          </cell>
          <cell r="E19" t="str">
            <v>Maintained</v>
          </cell>
          <cell r="F19">
            <v>200</v>
          </cell>
          <cell r="G19">
            <v>200</v>
          </cell>
          <cell r="H19">
            <v>0</v>
          </cell>
          <cell r="I19">
            <v>1045.5193064644659</v>
          </cell>
          <cell r="J19">
            <v>4374.99</v>
          </cell>
          <cell r="K19">
            <v>5436</v>
          </cell>
        </row>
        <row r="20">
          <cell r="B20">
            <v>8262247</v>
          </cell>
          <cell r="C20" t="str">
            <v>Pepper Hill School</v>
          </cell>
          <cell r="D20" t="str">
            <v>Primary</v>
          </cell>
          <cell r="E20" t="str">
            <v>Maintained</v>
          </cell>
          <cell r="F20">
            <v>114</v>
          </cell>
          <cell r="G20">
            <v>114</v>
          </cell>
          <cell r="H20">
            <v>0</v>
          </cell>
          <cell r="I20">
            <v>595.94600468474562</v>
          </cell>
          <cell r="J20">
            <v>2493.7399999999998</v>
          </cell>
          <cell r="K20">
            <v>3098.52</v>
          </cell>
        </row>
        <row r="21">
          <cell r="B21">
            <v>8262272</v>
          </cell>
          <cell r="C21" t="str">
            <v>Greenleys First School</v>
          </cell>
          <cell r="D21" t="str">
            <v>Primary</v>
          </cell>
          <cell r="E21" t="str">
            <v>Maintained</v>
          </cell>
          <cell r="F21">
            <v>91</v>
          </cell>
          <cell r="G21">
            <v>91</v>
          </cell>
          <cell r="H21">
            <v>0</v>
          </cell>
          <cell r="I21">
            <v>475.71128444133205</v>
          </cell>
          <cell r="J21">
            <v>1990.62</v>
          </cell>
          <cell r="K21">
            <v>2473.38</v>
          </cell>
        </row>
        <row r="22">
          <cell r="B22">
            <v>8262285</v>
          </cell>
          <cell r="C22" t="str">
            <v>Falconhurst School</v>
          </cell>
          <cell r="D22" t="str">
            <v>Primary</v>
          </cell>
          <cell r="E22" t="str">
            <v>Maintained</v>
          </cell>
          <cell r="F22">
            <v>248</v>
          </cell>
          <cell r="G22">
            <v>248</v>
          </cell>
          <cell r="H22">
            <v>0</v>
          </cell>
          <cell r="I22">
            <v>1296.4439400159379</v>
          </cell>
          <cell r="J22">
            <v>5424.98</v>
          </cell>
          <cell r="K22">
            <v>6740.64</v>
          </cell>
        </row>
        <row r="23">
          <cell r="B23">
            <v>8262299</v>
          </cell>
          <cell r="C23" t="str">
            <v>Southwood School</v>
          </cell>
          <cell r="D23" t="str">
            <v>Primary</v>
          </cell>
          <cell r="E23" t="str">
            <v>Maintained</v>
          </cell>
          <cell r="F23">
            <v>173</v>
          </cell>
          <cell r="G23">
            <v>173</v>
          </cell>
          <cell r="H23">
            <v>0</v>
          </cell>
          <cell r="I23">
            <v>904.3742000917631</v>
          </cell>
          <cell r="J23">
            <v>3784.36</v>
          </cell>
          <cell r="K23">
            <v>4702.1400000000003</v>
          </cell>
        </row>
        <row r="24">
          <cell r="B24">
            <v>8262301</v>
          </cell>
          <cell r="C24" t="str">
            <v>Stanton School</v>
          </cell>
          <cell r="D24" t="str">
            <v>Primary</v>
          </cell>
          <cell r="E24" t="str">
            <v>Maintained</v>
          </cell>
          <cell r="F24">
            <v>309</v>
          </cell>
          <cell r="G24">
            <v>309</v>
          </cell>
          <cell r="H24">
            <v>0</v>
          </cell>
          <cell r="I24">
            <v>1615.3273284876</v>
          </cell>
          <cell r="J24">
            <v>6759.36</v>
          </cell>
          <cell r="K24">
            <v>8398.6200000000008</v>
          </cell>
        </row>
        <row r="25">
          <cell r="B25">
            <v>8262303</v>
          </cell>
          <cell r="C25" t="str">
            <v>Great Linford Primary School</v>
          </cell>
          <cell r="D25" t="str">
            <v>Primary</v>
          </cell>
          <cell r="E25" t="str">
            <v>Maintained</v>
          </cell>
          <cell r="F25">
            <v>299</v>
          </cell>
          <cell r="G25">
            <v>299</v>
          </cell>
          <cell r="H25">
            <v>0</v>
          </cell>
          <cell r="I25">
            <v>1563.0513631643767</v>
          </cell>
          <cell r="J25">
            <v>6540.61</v>
          </cell>
          <cell r="K25">
            <v>8126.82</v>
          </cell>
        </row>
        <row r="26">
          <cell r="B26">
            <v>8262305</v>
          </cell>
          <cell r="C26" t="str">
            <v>Greenleys Junior School</v>
          </cell>
          <cell r="D26" t="str">
            <v>Primary</v>
          </cell>
          <cell r="E26" t="str">
            <v>Maintained</v>
          </cell>
          <cell r="F26">
            <v>190</v>
          </cell>
          <cell r="G26">
            <v>190</v>
          </cell>
          <cell r="H26">
            <v>0</v>
          </cell>
          <cell r="I26">
            <v>993.24334114124258</v>
          </cell>
          <cell r="J26">
            <v>4156.24</v>
          </cell>
          <cell r="K26">
            <v>5164.2</v>
          </cell>
        </row>
        <row r="27">
          <cell r="B27">
            <v>8262306</v>
          </cell>
          <cell r="C27" t="str">
            <v>Wood End Infant &amp; Pre-School</v>
          </cell>
          <cell r="D27" t="str">
            <v>Primary</v>
          </cell>
          <cell r="E27" t="str">
            <v>Maintained</v>
          </cell>
          <cell r="F27">
            <v>63</v>
          </cell>
          <cell r="G27">
            <v>63</v>
          </cell>
          <cell r="H27">
            <v>0</v>
          </cell>
          <cell r="I27">
            <v>329.33858153630678</v>
          </cell>
          <cell r="J27">
            <v>1378.12</v>
          </cell>
          <cell r="K27">
            <v>1712.34</v>
          </cell>
        </row>
        <row r="28">
          <cell r="B28">
            <v>8262309</v>
          </cell>
          <cell r="C28" t="str">
            <v>Bradwell Village School</v>
          </cell>
          <cell r="D28" t="str">
            <v>Primary</v>
          </cell>
          <cell r="E28" t="str">
            <v>Maintained</v>
          </cell>
          <cell r="F28">
            <v>198</v>
          </cell>
          <cell r="G28">
            <v>198</v>
          </cell>
          <cell r="H28">
            <v>0</v>
          </cell>
          <cell r="I28">
            <v>1035.0641133998213</v>
          </cell>
          <cell r="J28">
            <v>4331.24</v>
          </cell>
          <cell r="K28">
            <v>5381.64</v>
          </cell>
        </row>
        <row r="29">
          <cell r="B29">
            <v>8262313</v>
          </cell>
          <cell r="C29" t="str">
            <v>Downs Barn School</v>
          </cell>
          <cell r="D29" t="str">
            <v>Primary</v>
          </cell>
          <cell r="E29" t="str">
            <v>Maintained</v>
          </cell>
          <cell r="F29">
            <v>64</v>
          </cell>
          <cell r="G29">
            <v>64</v>
          </cell>
          <cell r="H29">
            <v>0</v>
          </cell>
          <cell r="I29">
            <v>334.56617806862914</v>
          </cell>
          <cell r="J29">
            <v>1400</v>
          </cell>
          <cell r="K29">
            <v>1739.52</v>
          </cell>
        </row>
        <row r="30">
          <cell r="B30">
            <v>8262316</v>
          </cell>
          <cell r="C30" t="str">
            <v>Germander Park School</v>
          </cell>
          <cell r="D30" t="str">
            <v>Primary</v>
          </cell>
          <cell r="E30" t="str">
            <v>Maintained</v>
          </cell>
          <cell r="F30">
            <v>79</v>
          </cell>
          <cell r="G30">
            <v>79</v>
          </cell>
          <cell r="H30">
            <v>0</v>
          </cell>
          <cell r="I30">
            <v>412.98012605346406</v>
          </cell>
          <cell r="J30">
            <v>1728.12</v>
          </cell>
          <cell r="K30">
            <v>2147.2199999999998</v>
          </cell>
        </row>
        <row r="31">
          <cell r="B31">
            <v>8262320</v>
          </cell>
          <cell r="C31" t="str">
            <v>The Willows School and Early Years Centre</v>
          </cell>
          <cell r="D31" t="str">
            <v>Primary</v>
          </cell>
          <cell r="E31" t="str">
            <v>Maintained</v>
          </cell>
          <cell r="F31">
            <v>105</v>
          </cell>
          <cell r="G31">
            <v>105</v>
          </cell>
          <cell r="H31">
            <v>0</v>
          </cell>
          <cell r="I31">
            <v>548.89763589384461</v>
          </cell>
          <cell r="J31">
            <v>2296.87</v>
          </cell>
          <cell r="K31">
            <v>2853.9</v>
          </cell>
        </row>
        <row r="32">
          <cell r="B32">
            <v>8262322</v>
          </cell>
          <cell r="C32" t="str">
            <v>Priory Common School</v>
          </cell>
          <cell r="D32" t="str">
            <v>Primary</v>
          </cell>
          <cell r="E32" t="str">
            <v>Maintained</v>
          </cell>
          <cell r="F32">
            <v>58</v>
          </cell>
          <cell r="G32">
            <v>58</v>
          </cell>
          <cell r="H32">
            <v>0</v>
          </cell>
          <cell r="I32">
            <v>303.20059887469517</v>
          </cell>
          <cell r="J32">
            <v>1268.75</v>
          </cell>
          <cell r="K32">
            <v>1576.44</v>
          </cell>
        </row>
        <row r="33">
          <cell r="B33">
            <v>8262323</v>
          </cell>
          <cell r="C33" t="str">
            <v>Giffard Park Primary School</v>
          </cell>
          <cell r="D33" t="str">
            <v>Primary</v>
          </cell>
          <cell r="E33" t="str">
            <v>Maintained</v>
          </cell>
          <cell r="F33">
            <v>242</v>
          </cell>
          <cell r="G33">
            <v>242</v>
          </cell>
          <cell r="H33">
            <v>0</v>
          </cell>
          <cell r="I33">
            <v>1265.078360822004</v>
          </cell>
          <cell r="J33">
            <v>5293.74</v>
          </cell>
          <cell r="K33">
            <v>6577.5599999999995</v>
          </cell>
        </row>
        <row r="34">
          <cell r="B34">
            <v>8262324</v>
          </cell>
          <cell r="C34" t="str">
            <v>Heelands School</v>
          </cell>
          <cell r="D34" t="str">
            <v>Primary</v>
          </cell>
          <cell r="E34" t="str">
            <v>Maintained</v>
          </cell>
          <cell r="F34">
            <v>78</v>
          </cell>
          <cell r="G34">
            <v>78</v>
          </cell>
          <cell r="H34">
            <v>0</v>
          </cell>
          <cell r="I34">
            <v>407.7525295211417</v>
          </cell>
          <cell r="J34">
            <v>1706.25</v>
          </cell>
          <cell r="K34">
            <v>2120.04</v>
          </cell>
        </row>
        <row r="35">
          <cell r="B35">
            <v>8262327</v>
          </cell>
          <cell r="C35" t="str">
            <v>Summerfield School</v>
          </cell>
          <cell r="D35" t="str">
            <v>Primary</v>
          </cell>
          <cell r="E35" t="str">
            <v>Maintained</v>
          </cell>
          <cell r="F35">
            <v>325</v>
          </cell>
          <cell r="G35">
            <v>325</v>
          </cell>
          <cell r="H35">
            <v>0</v>
          </cell>
          <cell r="I35">
            <v>1698.9688730047574</v>
          </cell>
          <cell r="J35">
            <v>7109.36</v>
          </cell>
          <cell r="K35">
            <v>8833.5</v>
          </cell>
        </row>
        <row r="36">
          <cell r="B36">
            <v>8262336</v>
          </cell>
          <cell r="C36" t="str">
            <v>Caroline Haslett Primary School</v>
          </cell>
          <cell r="D36" t="str">
            <v>Primary</v>
          </cell>
          <cell r="E36" t="str">
            <v>Maintained</v>
          </cell>
          <cell r="F36">
            <v>419</v>
          </cell>
          <cell r="G36">
            <v>419</v>
          </cell>
          <cell r="H36">
            <v>0</v>
          </cell>
          <cell r="I36">
            <v>2190.362947043056</v>
          </cell>
          <cell r="J36">
            <v>9165.6</v>
          </cell>
          <cell r="K36">
            <v>11388.42</v>
          </cell>
        </row>
        <row r="37">
          <cell r="B37">
            <v>8262337</v>
          </cell>
          <cell r="C37" t="str">
            <v>Green Park School</v>
          </cell>
          <cell r="D37" t="str">
            <v>Primary</v>
          </cell>
          <cell r="E37" t="str">
            <v>Maintained</v>
          </cell>
          <cell r="F37">
            <v>294</v>
          </cell>
          <cell r="G37">
            <v>294</v>
          </cell>
          <cell r="H37">
            <v>0</v>
          </cell>
          <cell r="I37">
            <v>1536.913380502765</v>
          </cell>
          <cell r="J37">
            <v>6431.23</v>
          </cell>
          <cell r="K37">
            <v>7990.92</v>
          </cell>
        </row>
        <row r="38">
          <cell r="B38">
            <v>8262346</v>
          </cell>
          <cell r="C38" t="str">
            <v>Cedars Primary School</v>
          </cell>
          <cell r="D38" t="str">
            <v>Primary</v>
          </cell>
          <cell r="E38" t="str">
            <v>Maintained</v>
          </cell>
          <cell r="F38">
            <v>214</v>
          </cell>
          <cell r="G38">
            <v>214</v>
          </cell>
          <cell r="H38">
            <v>0</v>
          </cell>
          <cell r="I38">
            <v>1118.7056579169787</v>
          </cell>
          <cell r="J38">
            <v>4681.24</v>
          </cell>
          <cell r="K38">
            <v>5816.5199999999995</v>
          </cell>
        </row>
        <row r="39">
          <cell r="B39">
            <v>8262347</v>
          </cell>
          <cell r="C39" t="str">
            <v>Glastonbury Thorn School</v>
          </cell>
          <cell r="D39" t="str">
            <v>Primary</v>
          </cell>
          <cell r="E39" t="str">
            <v>Maintained</v>
          </cell>
          <cell r="F39">
            <v>139</v>
          </cell>
          <cell r="G39">
            <v>139</v>
          </cell>
          <cell r="H39">
            <v>0</v>
          </cell>
          <cell r="I39">
            <v>726.6359179928038</v>
          </cell>
          <cell r="J39">
            <v>3040.62</v>
          </cell>
          <cell r="K39">
            <v>3778.02</v>
          </cell>
        </row>
        <row r="40">
          <cell r="B40">
            <v>8262348</v>
          </cell>
          <cell r="C40" t="str">
            <v>Abbeys Primary School</v>
          </cell>
          <cell r="D40" t="str">
            <v>Primary</v>
          </cell>
          <cell r="E40" t="str">
            <v>Maintained</v>
          </cell>
          <cell r="F40">
            <v>299</v>
          </cell>
          <cell r="G40">
            <v>299</v>
          </cell>
          <cell r="H40">
            <v>0</v>
          </cell>
          <cell r="I40">
            <v>1563.0513631643767</v>
          </cell>
          <cell r="J40">
            <v>6540.61</v>
          </cell>
          <cell r="K40">
            <v>8126.82</v>
          </cell>
        </row>
        <row r="41">
          <cell r="B41">
            <v>8262506</v>
          </cell>
          <cell r="C41" t="str">
            <v>Loughton Manor First School</v>
          </cell>
          <cell r="D41" t="str">
            <v>Primary</v>
          </cell>
          <cell r="E41" t="str">
            <v>Maintained</v>
          </cell>
          <cell r="F41">
            <v>178</v>
          </cell>
          <cell r="G41">
            <v>178</v>
          </cell>
          <cell r="H41">
            <v>0</v>
          </cell>
          <cell r="I41">
            <v>930.51218275337476</v>
          </cell>
          <cell r="J41">
            <v>3893.74</v>
          </cell>
          <cell r="K41">
            <v>4838.04</v>
          </cell>
        </row>
        <row r="42">
          <cell r="B42">
            <v>8263000</v>
          </cell>
          <cell r="C42" t="str">
            <v>Cold Harbour Church of England School</v>
          </cell>
          <cell r="D42" t="str">
            <v>Primary</v>
          </cell>
          <cell r="E42" t="str">
            <v>Maintained</v>
          </cell>
          <cell r="F42">
            <v>178</v>
          </cell>
          <cell r="G42">
            <v>178</v>
          </cell>
          <cell r="H42">
            <v>0</v>
          </cell>
          <cell r="I42">
            <v>930.51218275337476</v>
          </cell>
          <cell r="J42">
            <v>3893.74</v>
          </cell>
          <cell r="K42">
            <v>4838.04</v>
          </cell>
        </row>
        <row r="43">
          <cell r="B43">
            <v>8263003</v>
          </cell>
          <cell r="C43" t="str">
            <v>Newton Blossomville Church of England School</v>
          </cell>
          <cell r="D43" t="str">
            <v>Primary</v>
          </cell>
          <cell r="E43" t="str">
            <v>Maintained</v>
          </cell>
          <cell r="F43">
            <v>7</v>
          </cell>
          <cell r="G43">
            <v>7</v>
          </cell>
          <cell r="H43">
            <v>0</v>
          </cell>
          <cell r="I43">
            <v>36.593175726256305</v>
          </cell>
          <cell r="J43">
            <v>153.12</v>
          </cell>
          <cell r="K43">
            <v>190.26</v>
          </cell>
        </row>
        <row r="44">
          <cell r="B44">
            <v>8263004</v>
          </cell>
          <cell r="C44" t="str">
            <v>North Crawley CofE School</v>
          </cell>
          <cell r="D44" t="str">
            <v>Primary</v>
          </cell>
          <cell r="E44" t="str">
            <v>Maintained</v>
          </cell>
          <cell r="F44">
            <v>30</v>
          </cell>
          <cell r="G44">
            <v>30</v>
          </cell>
          <cell r="H44">
            <v>0</v>
          </cell>
          <cell r="I44">
            <v>156.8278959696699</v>
          </cell>
          <cell r="J44">
            <v>656.25</v>
          </cell>
          <cell r="K44">
            <v>815.4</v>
          </cell>
        </row>
        <row r="45">
          <cell r="B45">
            <v>8263005</v>
          </cell>
          <cell r="C45" t="str">
            <v>Sherington Church of England School</v>
          </cell>
          <cell r="D45" t="str">
            <v>Primary</v>
          </cell>
          <cell r="E45" t="str">
            <v>Maintained</v>
          </cell>
          <cell r="F45">
            <v>20</v>
          </cell>
          <cell r="G45">
            <v>20</v>
          </cell>
          <cell r="H45">
            <v>0</v>
          </cell>
          <cell r="I45">
            <v>104.55193064644659</v>
          </cell>
          <cell r="J45">
            <v>437.5</v>
          </cell>
          <cell r="K45">
            <v>543.6</v>
          </cell>
        </row>
        <row r="46">
          <cell r="B46">
            <v>8263006</v>
          </cell>
          <cell r="C46" t="str">
            <v>Stoke Goldington Church of England School</v>
          </cell>
          <cell r="D46" t="str">
            <v>Primary</v>
          </cell>
          <cell r="E46" t="str">
            <v>Maintained</v>
          </cell>
          <cell r="F46">
            <v>14</v>
          </cell>
          <cell r="G46">
            <v>14</v>
          </cell>
          <cell r="H46">
            <v>0</v>
          </cell>
          <cell r="I46">
            <v>73.186351452512611</v>
          </cell>
          <cell r="J46">
            <v>306.25</v>
          </cell>
          <cell r="K46">
            <v>380.52</v>
          </cell>
        </row>
        <row r="47">
          <cell r="B47">
            <v>8263369</v>
          </cell>
          <cell r="C47" t="str">
            <v>St Thomas Aquinas Catholic Primary School</v>
          </cell>
          <cell r="D47" t="str">
            <v>Primary</v>
          </cell>
          <cell r="E47" t="str">
            <v>Maintained</v>
          </cell>
          <cell r="F47">
            <v>200</v>
          </cell>
          <cell r="G47">
            <v>200</v>
          </cell>
          <cell r="H47">
            <v>0</v>
          </cell>
          <cell r="I47">
            <v>1045.5193064644659</v>
          </cell>
          <cell r="J47">
            <v>4374.99</v>
          </cell>
          <cell r="K47">
            <v>5436</v>
          </cell>
        </row>
        <row r="48">
          <cell r="B48">
            <v>8263376</v>
          </cell>
          <cell r="C48" t="str">
            <v>Giles Brook Primary School</v>
          </cell>
          <cell r="D48" t="str">
            <v>Primary</v>
          </cell>
          <cell r="E48" t="str">
            <v>Maintained</v>
          </cell>
          <cell r="F48">
            <v>397</v>
          </cell>
          <cell r="G48">
            <v>397</v>
          </cell>
          <cell r="H48">
            <v>0</v>
          </cell>
          <cell r="I48">
            <v>2075.355823331965</v>
          </cell>
          <cell r="J48">
            <v>8684.35</v>
          </cell>
          <cell r="K48">
            <v>10790.46</v>
          </cell>
        </row>
        <row r="49">
          <cell r="B49">
            <v>8263377</v>
          </cell>
          <cell r="C49" t="str">
            <v>Bishop Parker Catholic School</v>
          </cell>
          <cell r="D49" t="str">
            <v>Primary</v>
          </cell>
          <cell r="E49" t="str">
            <v>Maintained</v>
          </cell>
          <cell r="F49">
            <v>160</v>
          </cell>
          <cell r="G49">
            <v>160</v>
          </cell>
          <cell r="H49">
            <v>0</v>
          </cell>
          <cell r="I49">
            <v>836.41544517157274</v>
          </cell>
          <cell r="J49">
            <v>3499.99</v>
          </cell>
          <cell r="K49">
            <v>4348.8</v>
          </cell>
        </row>
        <row r="50">
          <cell r="B50">
            <v>8263378</v>
          </cell>
          <cell r="C50" t="str">
            <v>St Monica's Catholic Primary School</v>
          </cell>
          <cell r="D50" t="str">
            <v>Primary</v>
          </cell>
          <cell r="E50" t="str">
            <v>Maintained</v>
          </cell>
          <cell r="F50">
            <v>347</v>
          </cell>
          <cell r="G50">
            <v>347</v>
          </cell>
          <cell r="H50">
            <v>0</v>
          </cell>
          <cell r="I50">
            <v>1813.9759967158484</v>
          </cell>
          <cell r="J50">
            <v>7590.6</v>
          </cell>
          <cell r="K50">
            <v>9431.4599999999991</v>
          </cell>
        </row>
        <row r="51">
          <cell r="B51">
            <v>8263379</v>
          </cell>
          <cell r="C51" t="str">
            <v>St Mary Magdalene Catholic Primary School</v>
          </cell>
          <cell r="D51" t="str">
            <v>Primary</v>
          </cell>
          <cell r="E51" t="str">
            <v>Maintained</v>
          </cell>
          <cell r="F51">
            <v>329</v>
          </cell>
          <cell r="G51">
            <v>329</v>
          </cell>
          <cell r="H51">
            <v>0</v>
          </cell>
          <cell r="I51">
            <v>1719.8792591340466</v>
          </cell>
          <cell r="J51">
            <v>7196.85</v>
          </cell>
          <cell r="K51">
            <v>8942.2199999999993</v>
          </cell>
        </row>
        <row r="52">
          <cell r="B52">
            <v>8263383</v>
          </cell>
          <cell r="C52" t="str">
            <v>St Bernadette's Catholic Primary School</v>
          </cell>
          <cell r="D52" t="str">
            <v>Primary</v>
          </cell>
          <cell r="E52" t="str">
            <v>Maintained</v>
          </cell>
          <cell r="F52">
            <v>371</v>
          </cell>
          <cell r="G52">
            <v>371</v>
          </cell>
          <cell r="H52">
            <v>0</v>
          </cell>
          <cell r="I52">
            <v>1939.4383134915845</v>
          </cell>
          <cell r="J52">
            <v>8115.6</v>
          </cell>
          <cell r="K52">
            <v>10083.780000000001</v>
          </cell>
        </row>
        <row r="53">
          <cell r="B53">
            <v>8263384</v>
          </cell>
          <cell r="C53" t="str">
            <v>Bow Brickhill CofE VA Primary School</v>
          </cell>
          <cell r="D53" t="str">
            <v>Primary</v>
          </cell>
          <cell r="E53" t="str">
            <v>Maintained</v>
          </cell>
          <cell r="F53">
            <v>100</v>
          </cell>
          <cell r="G53">
            <v>100</v>
          </cell>
          <cell r="H53">
            <v>0</v>
          </cell>
          <cell r="I53">
            <v>522.75965323223295</v>
          </cell>
          <cell r="J53">
            <v>2187.4899999999998</v>
          </cell>
          <cell r="K53">
            <v>2718</v>
          </cell>
        </row>
        <row r="54">
          <cell r="B54">
            <v>8263390</v>
          </cell>
          <cell r="C54" t="str">
            <v>Newton Leys Primary School</v>
          </cell>
          <cell r="D54" t="str">
            <v>Primary</v>
          </cell>
          <cell r="E54" t="str">
            <v>Maintained</v>
          </cell>
          <cell r="F54">
            <v>595</v>
          </cell>
          <cell r="G54">
            <v>595</v>
          </cell>
          <cell r="H54">
            <v>0</v>
          </cell>
          <cell r="I54">
            <v>3110.419936731786</v>
          </cell>
          <cell r="J54">
            <v>13015.59</v>
          </cell>
          <cell r="K54">
            <v>16172.1</v>
          </cell>
        </row>
        <row r="55">
          <cell r="B55">
            <v>8264702</v>
          </cell>
          <cell r="C55" t="str">
            <v>St Paul's Catholic School</v>
          </cell>
          <cell r="D55" t="str">
            <v>Secondary</v>
          </cell>
          <cell r="E55" t="str">
            <v>Maintained</v>
          </cell>
          <cell r="F55">
            <v>1455</v>
          </cell>
          <cell r="G55">
            <v>0</v>
          </cell>
          <cell r="H55">
            <v>1455</v>
          </cell>
          <cell r="I55">
            <v>0</v>
          </cell>
          <cell r="J55">
            <v>31828.04</v>
          </cell>
          <cell r="K55">
            <v>0</v>
          </cell>
        </row>
        <row r="56">
          <cell r="B56">
            <v>8265406</v>
          </cell>
          <cell r="C56" t="str">
            <v>The Radcliffe School</v>
          </cell>
          <cell r="D56" t="str">
            <v>Secondary</v>
          </cell>
          <cell r="E56" t="str">
            <v>Maintained</v>
          </cell>
          <cell r="F56">
            <v>1038</v>
          </cell>
          <cell r="G56">
            <v>0</v>
          </cell>
          <cell r="H56">
            <v>1038</v>
          </cell>
          <cell r="I56">
            <v>0</v>
          </cell>
          <cell r="J56">
            <v>22706.19</v>
          </cell>
          <cell r="K56">
            <v>0</v>
          </cell>
        </row>
        <row r="57">
          <cell r="B57">
            <v>8262001</v>
          </cell>
          <cell r="C57" t="str">
            <v>Merebrook Infant School</v>
          </cell>
          <cell r="D57" t="str">
            <v>Primary</v>
          </cell>
          <cell r="E57" t="str">
            <v>Recoupment Academy</v>
          </cell>
          <cell r="F57">
            <v>123</v>
          </cell>
          <cell r="G57">
            <v>123</v>
          </cell>
          <cell r="H57">
            <v>0</v>
          </cell>
          <cell r="I57">
            <v>0</v>
          </cell>
          <cell r="J57">
            <v>0</v>
          </cell>
          <cell r="K57">
            <v>0</v>
          </cell>
        </row>
        <row r="58">
          <cell r="B58">
            <v>8262003</v>
          </cell>
          <cell r="C58" t="str">
            <v>Chestnuts Primary School</v>
          </cell>
          <cell r="D58" t="str">
            <v>Primary</v>
          </cell>
          <cell r="E58" t="str">
            <v>Recoupment Academy</v>
          </cell>
          <cell r="F58">
            <v>372</v>
          </cell>
          <cell r="G58">
            <v>372</v>
          </cell>
          <cell r="H58">
            <v>0</v>
          </cell>
          <cell r="I58">
            <v>0</v>
          </cell>
          <cell r="J58">
            <v>0</v>
          </cell>
          <cell r="K58">
            <v>0</v>
          </cell>
        </row>
        <row r="59">
          <cell r="B59">
            <v>8262004</v>
          </cell>
          <cell r="C59" t="str">
            <v>Jubilee Wood Primary School</v>
          </cell>
          <cell r="D59" t="str">
            <v>Primary</v>
          </cell>
          <cell r="E59" t="str">
            <v>Recoupment Academy</v>
          </cell>
          <cell r="F59">
            <v>497</v>
          </cell>
          <cell r="G59">
            <v>497</v>
          </cell>
          <cell r="H59">
            <v>0</v>
          </cell>
          <cell r="I59">
            <v>0</v>
          </cell>
          <cell r="J59">
            <v>0</v>
          </cell>
          <cell r="K59">
            <v>0</v>
          </cell>
        </row>
        <row r="60">
          <cell r="B60">
            <v>8262005</v>
          </cell>
          <cell r="C60" t="str">
            <v>Brooksward School</v>
          </cell>
          <cell r="D60" t="str">
            <v>Primary</v>
          </cell>
          <cell r="E60" t="str">
            <v>Recoupment Academy</v>
          </cell>
          <cell r="F60">
            <v>309</v>
          </cell>
          <cell r="G60">
            <v>309</v>
          </cell>
          <cell r="H60">
            <v>0</v>
          </cell>
          <cell r="I60">
            <v>0</v>
          </cell>
          <cell r="J60">
            <v>0</v>
          </cell>
          <cell r="K60">
            <v>0</v>
          </cell>
        </row>
        <row r="61">
          <cell r="B61">
            <v>8262008</v>
          </cell>
          <cell r="C61" t="str">
            <v>Monkston Primary School</v>
          </cell>
          <cell r="D61" t="str">
            <v>Primary</v>
          </cell>
          <cell r="E61" t="str">
            <v>Recoupment Academy</v>
          </cell>
          <cell r="F61">
            <v>416</v>
          </cell>
          <cell r="G61">
            <v>416</v>
          </cell>
          <cell r="H61">
            <v>0</v>
          </cell>
          <cell r="I61">
            <v>0</v>
          </cell>
          <cell r="J61">
            <v>0</v>
          </cell>
          <cell r="K61">
            <v>0</v>
          </cell>
        </row>
        <row r="62">
          <cell r="B62">
            <v>8262016</v>
          </cell>
          <cell r="C62" t="str">
            <v>Middleton Primary School</v>
          </cell>
          <cell r="D62" t="str">
            <v>Primary</v>
          </cell>
          <cell r="E62" t="str">
            <v>Recoupment Academy</v>
          </cell>
          <cell r="F62">
            <v>631</v>
          </cell>
          <cell r="G62">
            <v>631</v>
          </cell>
          <cell r="H62">
            <v>0</v>
          </cell>
          <cell r="I62">
            <v>0</v>
          </cell>
          <cell r="J62">
            <v>0</v>
          </cell>
          <cell r="K62">
            <v>0</v>
          </cell>
        </row>
        <row r="63">
          <cell r="B63">
            <v>8262018</v>
          </cell>
          <cell r="C63" t="str">
            <v>Charles Warren Academy</v>
          </cell>
          <cell r="D63" t="str">
            <v>Primary</v>
          </cell>
          <cell r="E63" t="str">
            <v>Recoupment Academy</v>
          </cell>
          <cell r="F63">
            <v>175</v>
          </cell>
          <cell r="G63">
            <v>175</v>
          </cell>
          <cell r="H63">
            <v>0</v>
          </cell>
          <cell r="I63">
            <v>0</v>
          </cell>
          <cell r="J63">
            <v>0</v>
          </cell>
          <cell r="K63">
            <v>0</v>
          </cell>
        </row>
        <row r="64">
          <cell r="B64">
            <v>8262019</v>
          </cell>
          <cell r="C64" t="str">
            <v>Orchard Academy</v>
          </cell>
          <cell r="D64" t="str">
            <v>Primary</v>
          </cell>
          <cell r="E64" t="str">
            <v>Recoupment Academy</v>
          </cell>
          <cell r="F64">
            <v>306</v>
          </cell>
          <cell r="G64">
            <v>306</v>
          </cell>
          <cell r="H64">
            <v>0</v>
          </cell>
          <cell r="I64">
            <v>0</v>
          </cell>
          <cell r="J64">
            <v>0</v>
          </cell>
          <cell r="K64">
            <v>0</v>
          </cell>
        </row>
        <row r="65">
          <cell r="B65">
            <v>8262020</v>
          </cell>
          <cell r="C65" t="str">
            <v>New Chapter Primary School</v>
          </cell>
          <cell r="D65" t="str">
            <v>Primary</v>
          </cell>
          <cell r="E65" t="str">
            <v>Recoupment Academy</v>
          </cell>
          <cell r="F65">
            <v>222</v>
          </cell>
          <cell r="G65">
            <v>222</v>
          </cell>
          <cell r="H65">
            <v>0</v>
          </cell>
          <cell r="I65">
            <v>0</v>
          </cell>
          <cell r="J65">
            <v>0</v>
          </cell>
          <cell r="K65">
            <v>0</v>
          </cell>
        </row>
        <row r="66">
          <cell r="B66">
            <v>8262021</v>
          </cell>
          <cell r="C66" t="str">
            <v>Whitehouse Primary School</v>
          </cell>
          <cell r="D66" t="str">
            <v>Primary</v>
          </cell>
          <cell r="E66" t="str">
            <v>Recoupment Academy</v>
          </cell>
          <cell r="F66">
            <v>628</v>
          </cell>
          <cell r="G66">
            <v>628</v>
          </cell>
          <cell r="H66">
            <v>0</v>
          </cell>
          <cell r="I66">
            <v>0</v>
          </cell>
          <cell r="J66">
            <v>0</v>
          </cell>
          <cell r="K66">
            <v>0</v>
          </cell>
        </row>
        <row r="67">
          <cell r="B67">
            <v>8262024</v>
          </cell>
          <cell r="C67" t="str">
            <v>Fairfields Primary School</v>
          </cell>
          <cell r="D67" t="str">
            <v>Primary</v>
          </cell>
          <cell r="E67" t="str">
            <v>Recoupment Academy</v>
          </cell>
          <cell r="F67">
            <v>551</v>
          </cell>
          <cell r="G67">
            <v>551</v>
          </cell>
          <cell r="H67">
            <v>0</v>
          </cell>
          <cell r="I67">
            <v>0</v>
          </cell>
          <cell r="J67">
            <v>0</v>
          </cell>
          <cell r="K67">
            <v>0</v>
          </cell>
        </row>
        <row r="68">
          <cell r="B68">
            <v>8262025</v>
          </cell>
          <cell r="C68" t="str">
            <v>Knowles Primary School</v>
          </cell>
          <cell r="D68" t="str">
            <v>Primary</v>
          </cell>
          <cell r="E68" t="str">
            <v>Recoupment Academy</v>
          </cell>
          <cell r="F68">
            <v>357</v>
          </cell>
          <cell r="G68">
            <v>357</v>
          </cell>
          <cell r="H68">
            <v>0</v>
          </cell>
          <cell r="I68">
            <v>0</v>
          </cell>
          <cell r="J68">
            <v>0</v>
          </cell>
          <cell r="K68">
            <v>0</v>
          </cell>
        </row>
        <row r="69">
          <cell r="B69">
            <v>8262026</v>
          </cell>
          <cell r="C69" t="str">
            <v>Langland Community School</v>
          </cell>
          <cell r="D69" t="str">
            <v>Primary</v>
          </cell>
          <cell r="E69" t="str">
            <v>Recoupment Academy</v>
          </cell>
          <cell r="F69">
            <v>156</v>
          </cell>
          <cell r="G69">
            <v>156</v>
          </cell>
          <cell r="H69">
            <v>0</v>
          </cell>
          <cell r="I69">
            <v>0</v>
          </cell>
          <cell r="J69">
            <v>0</v>
          </cell>
          <cell r="K69">
            <v>0</v>
          </cell>
        </row>
        <row r="70">
          <cell r="B70">
            <v>8262027</v>
          </cell>
          <cell r="C70" t="str">
            <v>Moorland Primary School</v>
          </cell>
          <cell r="D70" t="str">
            <v>Primary</v>
          </cell>
          <cell r="E70" t="str">
            <v>Recoupment Academy</v>
          </cell>
          <cell r="F70">
            <v>176</v>
          </cell>
          <cell r="G70">
            <v>176</v>
          </cell>
          <cell r="H70">
            <v>0</v>
          </cell>
          <cell r="I70">
            <v>0</v>
          </cell>
          <cell r="J70">
            <v>0</v>
          </cell>
          <cell r="K70">
            <v>0</v>
          </cell>
        </row>
        <row r="71">
          <cell r="B71">
            <v>8262028</v>
          </cell>
          <cell r="C71" t="str">
            <v>Christ the Sower Ecumenical Primary School</v>
          </cell>
          <cell r="D71" t="str">
            <v>Primary</v>
          </cell>
          <cell r="E71" t="str">
            <v>Recoupment Academy</v>
          </cell>
          <cell r="F71">
            <v>198</v>
          </cell>
          <cell r="G71">
            <v>198</v>
          </cell>
          <cell r="H71">
            <v>0</v>
          </cell>
          <cell r="I71">
            <v>0</v>
          </cell>
          <cell r="J71">
            <v>0</v>
          </cell>
          <cell r="K71">
            <v>0</v>
          </cell>
        </row>
        <row r="72">
          <cell r="B72">
            <v>8262029</v>
          </cell>
          <cell r="C72" t="str">
            <v>St Mary and St Giles Church of England School</v>
          </cell>
          <cell r="D72" t="str">
            <v>Primary</v>
          </cell>
          <cell r="E72" t="str">
            <v>Recoupment Academy</v>
          </cell>
          <cell r="F72">
            <v>332</v>
          </cell>
          <cell r="G72">
            <v>332</v>
          </cell>
          <cell r="H72">
            <v>0</v>
          </cell>
          <cell r="I72">
            <v>0</v>
          </cell>
          <cell r="J72">
            <v>0</v>
          </cell>
          <cell r="K72">
            <v>0</v>
          </cell>
        </row>
        <row r="73">
          <cell r="B73">
            <v>8262030</v>
          </cell>
          <cell r="C73" t="str">
            <v>Water Hall Primary School</v>
          </cell>
          <cell r="D73" t="str">
            <v>Primary</v>
          </cell>
          <cell r="E73" t="str">
            <v>Recoupment Academy</v>
          </cell>
          <cell r="F73">
            <v>168</v>
          </cell>
          <cell r="G73">
            <v>168</v>
          </cell>
          <cell r="H73">
            <v>0</v>
          </cell>
          <cell r="I73">
            <v>0</v>
          </cell>
          <cell r="J73">
            <v>0</v>
          </cell>
          <cell r="K73">
            <v>0</v>
          </cell>
        </row>
        <row r="74">
          <cell r="B74">
            <v>8262031</v>
          </cell>
          <cell r="C74" t="str">
            <v>Holne Chase Primary School</v>
          </cell>
          <cell r="D74" t="str">
            <v>Primary</v>
          </cell>
          <cell r="E74" t="str">
            <v>Recoupment Academy</v>
          </cell>
          <cell r="F74">
            <v>200</v>
          </cell>
          <cell r="G74">
            <v>200</v>
          </cell>
          <cell r="H74">
            <v>0</v>
          </cell>
          <cell r="I74">
            <v>0</v>
          </cell>
          <cell r="J74">
            <v>0</v>
          </cell>
          <cell r="K74">
            <v>0</v>
          </cell>
        </row>
        <row r="75">
          <cell r="B75">
            <v>8262032</v>
          </cell>
          <cell r="C75" t="str">
            <v>Watling Primary School</v>
          </cell>
          <cell r="D75" t="str">
            <v>Primary</v>
          </cell>
          <cell r="E75" t="str">
            <v>Recoupment Academy</v>
          </cell>
          <cell r="F75">
            <v>294</v>
          </cell>
          <cell r="G75">
            <v>294</v>
          </cell>
          <cell r="H75">
            <v>0</v>
          </cell>
          <cell r="I75">
            <v>0</v>
          </cell>
          <cell r="J75">
            <v>0</v>
          </cell>
          <cell r="K75">
            <v>0</v>
          </cell>
        </row>
        <row r="76">
          <cell r="B76">
            <v>8262067</v>
          </cell>
          <cell r="C76" t="str">
            <v>Lavendon School</v>
          </cell>
          <cell r="D76" t="str">
            <v>Primary</v>
          </cell>
          <cell r="E76" t="str">
            <v>Recoupment Academy</v>
          </cell>
          <cell r="F76">
            <v>162</v>
          </cell>
          <cell r="G76">
            <v>162</v>
          </cell>
          <cell r="H76">
            <v>0</v>
          </cell>
          <cell r="I76">
            <v>0</v>
          </cell>
          <cell r="J76">
            <v>0</v>
          </cell>
          <cell r="K76">
            <v>0</v>
          </cell>
        </row>
        <row r="77">
          <cell r="B77">
            <v>8262076</v>
          </cell>
          <cell r="C77" t="str">
            <v>New Bradwell Primary School</v>
          </cell>
          <cell r="D77" t="str">
            <v>Primary</v>
          </cell>
          <cell r="E77" t="str">
            <v>Recoupment Academy</v>
          </cell>
          <cell r="F77">
            <v>535</v>
          </cell>
          <cell r="G77">
            <v>535</v>
          </cell>
          <cell r="H77">
            <v>0</v>
          </cell>
          <cell r="I77">
            <v>0</v>
          </cell>
          <cell r="J77">
            <v>0</v>
          </cell>
          <cell r="K77">
            <v>0</v>
          </cell>
        </row>
        <row r="78">
          <cell r="B78">
            <v>8262082</v>
          </cell>
          <cell r="C78" t="str">
            <v>Olney Infant Academy</v>
          </cell>
          <cell r="D78" t="str">
            <v>Primary</v>
          </cell>
          <cell r="E78" t="str">
            <v>Recoupment Academy</v>
          </cell>
          <cell r="F78">
            <v>251</v>
          </cell>
          <cell r="G78">
            <v>251</v>
          </cell>
          <cell r="H78">
            <v>0</v>
          </cell>
          <cell r="I78">
            <v>0</v>
          </cell>
          <cell r="J78">
            <v>0</v>
          </cell>
          <cell r="K78">
            <v>0</v>
          </cell>
        </row>
        <row r="79">
          <cell r="B79">
            <v>8262133</v>
          </cell>
          <cell r="C79" t="str">
            <v>The Premier Academy</v>
          </cell>
          <cell r="D79" t="str">
            <v>Primary</v>
          </cell>
          <cell r="E79" t="str">
            <v>Recoupment Academy</v>
          </cell>
          <cell r="F79">
            <v>619</v>
          </cell>
          <cell r="G79">
            <v>619</v>
          </cell>
          <cell r="H79">
            <v>0</v>
          </cell>
          <cell r="I79">
            <v>0</v>
          </cell>
          <cell r="J79">
            <v>0</v>
          </cell>
          <cell r="K79">
            <v>0</v>
          </cell>
        </row>
        <row r="80">
          <cell r="B80">
            <v>8262281</v>
          </cell>
          <cell r="C80" t="str">
            <v>Olney Middle School</v>
          </cell>
          <cell r="D80" t="str">
            <v>Primary</v>
          </cell>
          <cell r="E80" t="str">
            <v>Recoupment Academy</v>
          </cell>
          <cell r="F80">
            <v>351</v>
          </cell>
          <cell r="G80">
            <v>351</v>
          </cell>
          <cell r="H80">
            <v>0</v>
          </cell>
          <cell r="I80">
            <v>0</v>
          </cell>
          <cell r="J80">
            <v>0</v>
          </cell>
          <cell r="K80">
            <v>0</v>
          </cell>
        </row>
        <row r="81">
          <cell r="B81">
            <v>8262319</v>
          </cell>
          <cell r="C81" t="str">
            <v>Shepherdswell Academy</v>
          </cell>
          <cell r="D81" t="str">
            <v>Primary</v>
          </cell>
          <cell r="E81" t="str">
            <v>Recoupment Academy</v>
          </cell>
          <cell r="F81">
            <v>83</v>
          </cell>
          <cell r="G81">
            <v>83</v>
          </cell>
          <cell r="H81">
            <v>0</v>
          </cell>
          <cell r="I81">
            <v>0</v>
          </cell>
          <cell r="J81">
            <v>0</v>
          </cell>
          <cell r="K81">
            <v>0</v>
          </cell>
        </row>
        <row r="82">
          <cell r="B82">
            <v>8262326</v>
          </cell>
          <cell r="C82" t="str">
            <v>Ashbrook School</v>
          </cell>
          <cell r="D82" t="str">
            <v>Primary</v>
          </cell>
          <cell r="E82" t="str">
            <v>Recoupment Academy</v>
          </cell>
          <cell r="F82">
            <v>168</v>
          </cell>
          <cell r="G82">
            <v>168</v>
          </cell>
          <cell r="H82">
            <v>0</v>
          </cell>
          <cell r="I82">
            <v>0</v>
          </cell>
          <cell r="J82">
            <v>0</v>
          </cell>
          <cell r="K82">
            <v>0</v>
          </cell>
        </row>
        <row r="83">
          <cell r="B83">
            <v>8262330</v>
          </cell>
          <cell r="C83" t="str">
            <v>Willen Primary School</v>
          </cell>
          <cell r="D83" t="str">
            <v>Primary</v>
          </cell>
          <cell r="E83" t="str">
            <v>Recoupment Academy</v>
          </cell>
          <cell r="F83">
            <v>275</v>
          </cell>
          <cell r="G83">
            <v>275</v>
          </cell>
          <cell r="H83">
            <v>0</v>
          </cell>
          <cell r="I83">
            <v>0</v>
          </cell>
          <cell r="J83">
            <v>0</v>
          </cell>
          <cell r="K83">
            <v>0</v>
          </cell>
        </row>
        <row r="84">
          <cell r="B84">
            <v>8262331</v>
          </cell>
          <cell r="C84" t="str">
            <v>Heronsgate School</v>
          </cell>
          <cell r="D84" t="str">
            <v>Primary</v>
          </cell>
          <cell r="E84" t="str">
            <v>Recoupment Academy</v>
          </cell>
          <cell r="F84">
            <v>327</v>
          </cell>
          <cell r="G84">
            <v>327</v>
          </cell>
          <cell r="H84">
            <v>0</v>
          </cell>
          <cell r="I84">
            <v>0</v>
          </cell>
          <cell r="J84">
            <v>0</v>
          </cell>
          <cell r="K84">
            <v>0</v>
          </cell>
        </row>
        <row r="85">
          <cell r="B85">
            <v>8262332</v>
          </cell>
          <cell r="C85" t="str">
            <v>Loughton School</v>
          </cell>
          <cell r="D85" t="str">
            <v>Primary</v>
          </cell>
          <cell r="E85" t="str">
            <v>Recoupment Academy</v>
          </cell>
          <cell r="F85">
            <v>461</v>
          </cell>
          <cell r="G85">
            <v>461</v>
          </cell>
          <cell r="H85">
            <v>0</v>
          </cell>
          <cell r="I85">
            <v>0</v>
          </cell>
          <cell r="J85">
            <v>0</v>
          </cell>
          <cell r="K85">
            <v>0</v>
          </cell>
        </row>
        <row r="86">
          <cell r="B86">
            <v>8262334</v>
          </cell>
          <cell r="C86" t="str">
            <v>Holmwood School</v>
          </cell>
          <cell r="D86" t="str">
            <v>Primary</v>
          </cell>
          <cell r="E86" t="str">
            <v>Recoupment Academy</v>
          </cell>
          <cell r="F86">
            <v>155</v>
          </cell>
          <cell r="G86">
            <v>155</v>
          </cell>
          <cell r="H86">
            <v>0</v>
          </cell>
          <cell r="I86">
            <v>0</v>
          </cell>
          <cell r="J86">
            <v>0</v>
          </cell>
          <cell r="K86">
            <v>0</v>
          </cell>
        </row>
        <row r="87">
          <cell r="B87">
            <v>8262349</v>
          </cell>
          <cell r="C87" t="str">
            <v>Heronshaw School</v>
          </cell>
          <cell r="D87" t="str">
            <v>Primary</v>
          </cell>
          <cell r="E87" t="str">
            <v>Recoupment Academy</v>
          </cell>
          <cell r="F87">
            <v>159</v>
          </cell>
          <cell r="G87">
            <v>159</v>
          </cell>
          <cell r="H87">
            <v>0</v>
          </cell>
          <cell r="I87">
            <v>0</v>
          </cell>
          <cell r="J87">
            <v>0</v>
          </cell>
          <cell r="K87">
            <v>0</v>
          </cell>
        </row>
        <row r="88">
          <cell r="B88">
            <v>8262350</v>
          </cell>
          <cell r="C88" t="str">
            <v>Heronshill School and Nursery</v>
          </cell>
          <cell r="D88" t="str">
            <v>Primary</v>
          </cell>
          <cell r="E88" t="str">
            <v>Recoupment Academy</v>
          </cell>
          <cell r="F88">
            <v>46</v>
          </cell>
          <cell r="G88">
            <v>46</v>
          </cell>
          <cell r="H88">
            <v>0</v>
          </cell>
          <cell r="I88">
            <v>0</v>
          </cell>
          <cell r="J88">
            <v>0</v>
          </cell>
          <cell r="K88">
            <v>0</v>
          </cell>
        </row>
        <row r="89">
          <cell r="B89">
            <v>8262351</v>
          </cell>
          <cell r="C89" t="str">
            <v>Drayton Park School</v>
          </cell>
          <cell r="D89" t="str">
            <v>Primary</v>
          </cell>
          <cell r="E89" t="str">
            <v>Recoupment Academy</v>
          </cell>
          <cell r="F89">
            <v>315</v>
          </cell>
          <cell r="G89">
            <v>315</v>
          </cell>
          <cell r="H89">
            <v>0</v>
          </cell>
          <cell r="I89">
            <v>0</v>
          </cell>
          <cell r="J89">
            <v>0</v>
          </cell>
          <cell r="K89">
            <v>0</v>
          </cell>
        </row>
        <row r="90">
          <cell r="B90">
            <v>8262353</v>
          </cell>
          <cell r="C90" t="str">
            <v>Emerson Valley School</v>
          </cell>
          <cell r="D90" t="str">
            <v>Primary</v>
          </cell>
          <cell r="E90" t="str">
            <v>Recoupment Academy</v>
          </cell>
          <cell r="F90">
            <v>448</v>
          </cell>
          <cell r="G90">
            <v>448</v>
          </cell>
          <cell r="H90">
            <v>0</v>
          </cell>
          <cell r="I90">
            <v>0</v>
          </cell>
          <cell r="J90">
            <v>0</v>
          </cell>
          <cell r="K90">
            <v>0</v>
          </cell>
        </row>
        <row r="91">
          <cell r="B91">
            <v>8263058</v>
          </cell>
          <cell r="C91" t="str">
            <v>St Mary's Wavendon CofE Primary</v>
          </cell>
          <cell r="D91" t="str">
            <v>Primary</v>
          </cell>
          <cell r="E91" t="str">
            <v>Recoupment Academy</v>
          </cell>
          <cell r="F91">
            <v>446</v>
          </cell>
          <cell r="G91">
            <v>446</v>
          </cell>
          <cell r="H91">
            <v>0</v>
          </cell>
          <cell r="I91">
            <v>0</v>
          </cell>
          <cell r="J91">
            <v>0</v>
          </cell>
          <cell r="K91">
            <v>0</v>
          </cell>
        </row>
        <row r="92">
          <cell r="B92">
            <v>8263388</v>
          </cell>
          <cell r="C92" t="str">
            <v>Oxley Park Academy</v>
          </cell>
          <cell r="D92" t="str">
            <v>Primary</v>
          </cell>
          <cell r="E92" t="str">
            <v>Recoupment Academy</v>
          </cell>
          <cell r="F92">
            <v>646</v>
          </cell>
          <cell r="G92">
            <v>646</v>
          </cell>
          <cell r="H92">
            <v>0</v>
          </cell>
          <cell r="I92">
            <v>0</v>
          </cell>
          <cell r="J92">
            <v>0</v>
          </cell>
          <cell r="K92">
            <v>0</v>
          </cell>
        </row>
        <row r="93">
          <cell r="B93">
            <v>8263389</v>
          </cell>
          <cell r="C93" t="str">
            <v>Tickford Park Primary School</v>
          </cell>
          <cell r="D93" t="str">
            <v>Primary</v>
          </cell>
          <cell r="E93" t="str">
            <v>Recoupment Academy</v>
          </cell>
          <cell r="F93">
            <v>315</v>
          </cell>
          <cell r="G93">
            <v>315</v>
          </cell>
          <cell r="H93">
            <v>0</v>
          </cell>
          <cell r="I93">
            <v>0</v>
          </cell>
          <cell r="J93">
            <v>0</v>
          </cell>
          <cell r="K93">
            <v>0</v>
          </cell>
        </row>
        <row r="94">
          <cell r="B94">
            <v>8263391</v>
          </cell>
          <cell r="C94" t="str">
            <v>Brooklands Farm Primary School</v>
          </cell>
          <cell r="D94" t="str">
            <v>Primary</v>
          </cell>
          <cell r="E94" t="str">
            <v>Recoupment Academy</v>
          </cell>
          <cell r="F94">
            <v>1240</v>
          </cell>
          <cell r="G94">
            <v>1240</v>
          </cell>
          <cell r="H94">
            <v>0</v>
          </cell>
          <cell r="I94">
            <v>0</v>
          </cell>
          <cell r="J94">
            <v>0</v>
          </cell>
          <cell r="K94">
            <v>0</v>
          </cell>
        </row>
        <row r="95">
          <cell r="B95">
            <v>8263392</v>
          </cell>
          <cell r="C95" t="str">
            <v>Priory Rise School</v>
          </cell>
          <cell r="D95" t="str">
            <v>Primary</v>
          </cell>
          <cell r="E95" t="str">
            <v>Recoupment Academy</v>
          </cell>
          <cell r="F95">
            <v>630</v>
          </cell>
          <cell r="G95">
            <v>630</v>
          </cell>
          <cell r="H95">
            <v>0</v>
          </cell>
          <cell r="I95">
            <v>0</v>
          </cell>
          <cell r="J95">
            <v>0</v>
          </cell>
          <cell r="K95">
            <v>0</v>
          </cell>
        </row>
        <row r="96">
          <cell r="B96">
            <v>8265207</v>
          </cell>
          <cell r="C96" t="str">
            <v>Two Mile Ash School</v>
          </cell>
          <cell r="D96" t="str">
            <v>Primary</v>
          </cell>
          <cell r="E96" t="str">
            <v>Recoupment Academy</v>
          </cell>
          <cell r="F96">
            <v>651</v>
          </cell>
          <cell r="G96">
            <v>651</v>
          </cell>
          <cell r="H96">
            <v>0</v>
          </cell>
          <cell r="I96">
            <v>0</v>
          </cell>
          <cell r="J96">
            <v>0</v>
          </cell>
          <cell r="K96">
            <v>0</v>
          </cell>
        </row>
        <row r="97">
          <cell r="B97">
            <v>8265208</v>
          </cell>
          <cell r="C97" t="str">
            <v>Rickley Park Primary School</v>
          </cell>
          <cell r="D97" t="str">
            <v>Primary</v>
          </cell>
          <cell r="E97" t="str">
            <v>Recoupment Academy</v>
          </cell>
          <cell r="F97">
            <v>418</v>
          </cell>
          <cell r="G97">
            <v>418</v>
          </cell>
          <cell r="H97">
            <v>0</v>
          </cell>
          <cell r="I97">
            <v>0</v>
          </cell>
          <cell r="J97">
            <v>0</v>
          </cell>
          <cell r="K97">
            <v>0</v>
          </cell>
        </row>
        <row r="98">
          <cell r="B98">
            <v>8264000</v>
          </cell>
          <cell r="C98" t="str">
            <v>Walton High</v>
          </cell>
          <cell r="D98" t="str">
            <v>Secondary</v>
          </cell>
          <cell r="E98" t="str">
            <v>Recoupment Academy</v>
          </cell>
          <cell r="F98">
            <v>2353</v>
          </cell>
          <cell r="G98">
            <v>0</v>
          </cell>
          <cell r="H98">
            <v>2353</v>
          </cell>
          <cell r="I98">
            <v>0</v>
          </cell>
          <cell r="J98">
            <v>0</v>
          </cell>
          <cell r="K98">
            <v>0</v>
          </cell>
        </row>
        <row r="99">
          <cell r="B99">
            <v>8264002</v>
          </cell>
          <cell r="C99" t="str">
            <v>Lift Sir Herbert Leon</v>
          </cell>
          <cell r="D99" t="str">
            <v>Secondary</v>
          </cell>
          <cell r="E99" t="str">
            <v>Recoupment Academy</v>
          </cell>
          <cell r="F99">
            <v>600</v>
          </cell>
          <cell r="G99">
            <v>0</v>
          </cell>
          <cell r="H99">
            <v>600</v>
          </cell>
          <cell r="I99">
            <v>0</v>
          </cell>
          <cell r="J99">
            <v>0</v>
          </cell>
          <cell r="K99">
            <v>0</v>
          </cell>
        </row>
        <row r="100">
          <cell r="B100">
            <v>8264005</v>
          </cell>
          <cell r="C100" t="str">
            <v>Lord Grey Academy</v>
          </cell>
          <cell r="D100" t="str">
            <v>Secondary</v>
          </cell>
          <cell r="E100" t="str">
            <v>Recoupment Academy</v>
          </cell>
          <cell r="F100">
            <v>1241</v>
          </cell>
          <cell r="G100">
            <v>0</v>
          </cell>
          <cell r="H100">
            <v>1241</v>
          </cell>
          <cell r="I100">
            <v>0</v>
          </cell>
          <cell r="J100">
            <v>0</v>
          </cell>
          <cell r="K100">
            <v>0</v>
          </cell>
        </row>
        <row r="101">
          <cell r="B101">
            <v>8264007</v>
          </cell>
          <cell r="C101" t="str">
            <v>Watling Academy</v>
          </cell>
          <cell r="D101" t="str">
            <v>Secondary</v>
          </cell>
          <cell r="E101" t="str">
            <v>Recoupment Academy</v>
          </cell>
          <cell r="F101">
            <v>1725.0000000000002</v>
          </cell>
          <cell r="G101">
            <v>0</v>
          </cell>
          <cell r="H101">
            <v>1725.0000000000002</v>
          </cell>
          <cell r="I101">
            <v>0</v>
          </cell>
          <cell r="J101">
            <v>0</v>
          </cell>
          <cell r="K101">
            <v>0</v>
          </cell>
        </row>
        <row r="102">
          <cell r="B102">
            <v>8264008</v>
          </cell>
          <cell r="C102" t="str">
            <v>Stantonbury School</v>
          </cell>
          <cell r="D102" t="str">
            <v>Secondary</v>
          </cell>
          <cell r="E102" t="str">
            <v>Recoupment Academy</v>
          </cell>
          <cell r="F102">
            <v>1301</v>
          </cell>
          <cell r="G102">
            <v>0</v>
          </cell>
          <cell r="H102">
            <v>1301</v>
          </cell>
          <cell r="I102">
            <v>0</v>
          </cell>
          <cell r="J102">
            <v>0</v>
          </cell>
          <cell r="K102">
            <v>0</v>
          </cell>
        </row>
        <row r="103">
          <cell r="B103">
            <v>8264018</v>
          </cell>
          <cell r="C103" t="str">
            <v>E-Act Ousedale School</v>
          </cell>
          <cell r="D103" t="str">
            <v>Secondary</v>
          </cell>
          <cell r="E103" t="str">
            <v>Recoupment Academy</v>
          </cell>
          <cell r="F103">
            <v>1825</v>
          </cell>
          <cell r="G103">
            <v>0</v>
          </cell>
          <cell r="H103">
            <v>1825</v>
          </cell>
          <cell r="I103">
            <v>0</v>
          </cell>
          <cell r="J103">
            <v>0</v>
          </cell>
          <cell r="K103">
            <v>0</v>
          </cell>
        </row>
        <row r="104">
          <cell r="B104">
            <v>8264097</v>
          </cell>
          <cell r="C104" t="str">
            <v>Shenley Brook End School</v>
          </cell>
          <cell r="D104" t="str">
            <v>Secondary</v>
          </cell>
          <cell r="E104" t="str">
            <v>Recoupment Academy</v>
          </cell>
          <cell r="F104">
            <v>1489</v>
          </cell>
          <cell r="G104">
            <v>0</v>
          </cell>
          <cell r="H104">
            <v>1489</v>
          </cell>
          <cell r="I104">
            <v>0</v>
          </cell>
          <cell r="J104">
            <v>0</v>
          </cell>
          <cell r="K104">
            <v>0</v>
          </cell>
        </row>
        <row r="105">
          <cell r="B105">
            <v>8264704</v>
          </cell>
          <cell r="C105" t="str">
            <v>The Hazeley Academy</v>
          </cell>
          <cell r="D105" t="str">
            <v>Secondary</v>
          </cell>
          <cell r="E105" t="str">
            <v>Recoupment Academy</v>
          </cell>
          <cell r="F105">
            <v>1225</v>
          </cell>
          <cell r="G105">
            <v>0</v>
          </cell>
          <cell r="H105">
            <v>1225</v>
          </cell>
          <cell r="I105">
            <v>0</v>
          </cell>
          <cell r="J105">
            <v>0</v>
          </cell>
          <cell r="K105">
            <v>0</v>
          </cell>
        </row>
        <row r="106">
          <cell r="B106">
            <v>8265410</v>
          </cell>
          <cell r="C106" t="str">
            <v>Denbigh School</v>
          </cell>
          <cell r="D106" t="str">
            <v>Secondary</v>
          </cell>
          <cell r="E106" t="str">
            <v>Recoupment Academy</v>
          </cell>
          <cell r="F106">
            <v>1298</v>
          </cell>
          <cell r="G106">
            <v>0</v>
          </cell>
          <cell r="H106">
            <v>1298</v>
          </cell>
          <cell r="I106">
            <v>0</v>
          </cell>
          <cell r="J106">
            <v>0</v>
          </cell>
          <cell r="K106">
            <v>0</v>
          </cell>
        </row>
        <row r="107">
          <cell r="B107">
            <v>8266905</v>
          </cell>
          <cell r="C107" t="str">
            <v>The Milton Keynes Academy</v>
          </cell>
          <cell r="D107" t="str">
            <v>Secondary</v>
          </cell>
          <cell r="E107" t="str">
            <v>Recoupment Academy</v>
          </cell>
          <cell r="F107">
            <v>929</v>
          </cell>
          <cell r="G107">
            <v>0</v>
          </cell>
          <cell r="H107">
            <v>929</v>
          </cell>
          <cell r="I107">
            <v>0</v>
          </cell>
          <cell r="J107">
            <v>0</v>
          </cell>
          <cell r="K107">
            <v>0</v>
          </cell>
        </row>
        <row r="108">
          <cell r="B108">
            <v>8264004</v>
          </cell>
          <cell r="C108" t="str">
            <v>Kents Hill Park all-through school</v>
          </cell>
          <cell r="D108" t="str">
            <v>All-through</v>
          </cell>
          <cell r="E108" t="str">
            <v>Recoupment Academy</v>
          </cell>
          <cell r="F108">
            <v>1050.5</v>
          </cell>
          <cell r="G108">
            <v>311.5</v>
          </cell>
          <cell r="H108">
            <v>739</v>
          </cell>
          <cell r="I108">
            <v>0</v>
          </cell>
          <cell r="J108">
            <v>0</v>
          </cell>
          <cell r="K108">
            <v>0</v>
          </cell>
        </row>
        <row r="109">
          <cell r="B109">
            <v>8264009</v>
          </cell>
          <cell r="C109" t="str">
            <v>Glebe Farm School</v>
          </cell>
          <cell r="D109" t="str">
            <v>All-through</v>
          </cell>
          <cell r="E109" t="str">
            <v>Recoupment Academy</v>
          </cell>
          <cell r="F109">
            <v>1245.5</v>
          </cell>
          <cell r="G109">
            <v>516.5</v>
          </cell>
          <cell r="H109">
            <v>729</v>
          </cell>
          <cell r="I109">
            <v>0</v>
          </cell>
          <cell r="J109">
            <v>0</v>
          </cell>
          <cell r="K109">
            <v>0</v>
          </cell>
        </row>
        <row r="110">
          <cell r="B110">
            <v>8264703</v>
          </cell>
          <cell r="C110" t="str">
            <v>Oakgrove School</v>
          </cell>
          <cell r="D110" t="str">
            <v>All-through</v>
          </cell>
          <cell r="E110" t="str">
            <v>Recoupment Academy</v>
          </cell>
          <cell r="F110">
            <v>2111.5</v>
          </cell>
          <cell r="G110">
            <v>615.5</v>
          </cell>
          <cell r="H110">
            <v>1496</v>
          </cell>
          <cell r="I110">
            <v>0</v>
          </cell>
          <cell r="J110">
            <v>0</v>
          </cell>
          <cell r="K110">
            <v>0</v>
          </cell>
        </row>
        <row r="112">
          <cell r="I112">
            <v>54119.999999999993</v>
          </cell>
          <cell r="J112">
            <v>281000.02999999997</v>
          </cell>
          <cell r="K112">
            <v>281387.745</v>
          </cell>
        </row>
        <row r="115">
          <cell r="K115">
            <v>-4348.8</v>
          </cell>
        </row>
        <row r="116">
          <cell r="K116">
            <v>-10083.780000000001</v>
          </cell>
        </row>
        <row r="117">
          <cell r="K117">
            <v>-8942.2199999999993</v>
          </cell>
        </row>
        <row r="118">
          <cell r="K118">
            <v>-9431.4599999999991</v>
          </cell>
        </row>
        <row r="119">
          <cell r="K119">
            <v>-5436</v>
          </cell>
        </row>
        <row r="120">
          <cell r="K120">
            <v>-8398.6200000000008</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ront Sheet"/>
      <sheetName val="Cover"/>
      <sheetName val="Schools Block Data"/>
      <sheetName val="25-26 submitted baselines"/>
      <sheetName val="25-26 HN places"/>
      <sheetName val="Proposed Free Schools"/>
      <sheetName val="Indicative NFF NNDR paid by DfE"/>
      <sheetName val="FSM6 update"/>
      <sheetName val="Inputs &amp; Adjustments"/>
      <sheetName val="Split sites data"/>
      <sheetName val="Split sites adjustments"/>
      <sheetName val="Local Factors"/>
      <sheetName val="LA estimate of NNDR 26-27"/>
      <sheetName val="Adjusted Factors"/>
      <sheetName val="25-26 final baselines"/>
      <sheetName val="Commentary"/>
      <sheetName val="Growth and falling rolls"/>
      <sheetName val="Factor value limits"/>
      <sheetName val="ProformaAggregation"/>
      <sheetName val="Proforma"/>
      <sheetName val="Block transfers"/>
      <sheetName val="De Delegation"/>
      <sheetName val="Education Functions"/>
      <sheetName val="New ISB"/>
      <sheetName val="Recoupment"/>
      <sheetName val="School level SB"/>
      <sheetName val="Post-16 infrastructure changes"/>
      <sheetName val="Validation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31">
          <cell r="B31">
            <v>8262000</v>
          </cell>
          <cell r="C31" t="str">
            <v>Wavendon Gate School</v>
          </cell>
          <cell r="D31" t="str">
            <v>P</v>
          </cell>
          <cell r="E31">
            <v>21875.8475</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21875.8475</v>
          </cell>
        </row>
        <row r="32">
          <cell r="B32">
            <v>8262002</v>
          </cell>
          <cell r="C32" t="str">
            <v>Portfields Primary School</v>
          </cell>
          <cell r="D32" t="str">
            <v>P</v>
          </cell>
          <cell r="E32">
            <v>30941.024999999998</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30941.024999999998</v>
          </cell>
        </row>
        <row r="33">
          <cell r="B33">
            <v>8262006</v>
          </cell>
          <cell r="C33" t="str">
            <v>Howe Park School</v>
          </cell>
          <cell r="D33" t="str">
            <v>P</v>
          </cell>
          <cell r="E33">
            <v>6025.3575000000001</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6025.3575000000001</v>
          </cell>
        </row>
        <row r="34">
          <cell r="B34">
            <v>8262007</v>
          </cell>
          <cell r="C34" t="str">
            <v>Long Meadow School</v>
          </cell>
          <cell r="D34" t="str">
            <v>P</v>
          </cell>
          <cell r="E34">
            <v>18998.875</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18998.875</v>
          </cell>
        </row>
        <row r="35">
          <cell r="B35">
            <v>8262015</v>
          </cell>
          <cell r="C35" t="str">
            <v>Castlethorpe First School</v>
          </cell>
          <cell r="D35" t="str">
            <v>P</v>
          </cell>
          <cell r="E35">
            <v>2117.0174999999999</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2117.0174999999999</v>
          </cell>
        </row>
        <row r="36">
          <cell r="B36">
            <v>8262017</v>
          </cell>
          <cell r="C36" t="str">
            <v>Broughton Fields Primary School</v>
          </cell>
          <cell r="D36" t="str">
            <v>P</v>
          </cell>
          <cell r="E36">
            <v>21007.327499999999</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21007.327499999999</v>
          </cell>
        </row>
        <row r="37">
          <cell r="B37">
            <v>8262042</v>
          </cell>
          <cell r="C37" t="str">
            <v>Hanslope Primary School</v>
          </cell>
          <cell r="D37" t="str">
            <v>P</v>
          </cell>
          <cell r="E37">
            <v>15294.094375000001</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15294.094375000001</v>
          </cell>
        </row>
        <row r="38">
          <cell r="B38">
            <v>8262043</v>
          </cell>
          <cell r="C38" t="str">
            <v>Haversham Village School</v>
          </cell>
          <cell r="D38" t="str">
            <v>P</v>
          </cell>
          <cell r="E38">
            <v>8522.3524999999991</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8522.3524999999991</v>
          </cell>
        </row>
        <row r="39">
          <cell r="B39">
            <v>8262062</v>
          </cell>
          <cell r="C39" t="str">
            <v>Oldbrook First School and Nursery</v>
          </cell>
          <cell r="D39" t="str">
            <v>P</v>
          </cell>
          <cell r="E39">
            <v>8033.8099999999995</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8033.8099999999995</v>
          </cell>
        </row>
        <row r="40">
          <cell r="B40">
            <v>8262112</v>
          </cell>
          <cell r="C40" t="str">
            <v>Russell Street School</v>
          </cell>
          <cell r="D40" t="str">
            <v>P</v>
          </cell>
          <cell r="E40">
            <v>8196.6574999999993</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8196.6574999999993</v>
          </cell>
        </row>
        <row r="41">
          <cell r="B41">
            <v>8262121</v>
          </cell>
          <cell r="C41" t="str">
            <v>Bushfield School</v>
          </cell>
          <cell r="D41" t="str">
            <v>P</v>
          </cell>
          <cell r="E41">
            <v>20573.067500000001</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20573.067500000001</v>
          </cell>
        </row>
        <row r="42">
          <cell r="B42">
            <v>8262122</v>
          </cell>
          <cell r="C42" t="str">
            <v>Wyvern School</v>
          </cell>
          <cell r="D42" t="str">
            <v>P</v>
          </cell>
          <cell r="E42">
            <v>13516.342499999999</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13516.342499999999</v>
          </cell>
        </row>
        <row r="43">
          <cell r="B43">
            <v>8262238</v>
          </cell>
          <cell r="C43" t="str">
            <v>Barleyhurst Park Primary</v>
          </cell>
          <cell r="D43" t="str">
            <v>P</v>
          </cell>
          <cell r="E43">
            <v>10856.5</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10856.5</v>
          </cell>
        </row>
        <row r="44">
          <cell r="B44">
            <v>8262247</v>
          </cell>
          <cell r="C44" t="str">
            <v>Pepper Hill School</v>
          </cell>
          <cell r="D44" t="str">
            <v>P</v>
          </cell>
          <cell r="E44">
            <v>6188.2049999999999</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6188.2049999999999</v>
          </cell>
        </row>
        <row r="45">
          <cell r="B45">
            <v>8262272</v>
          </cell>
          <cell r="C45" t="str">
            <v>Greenleys First School</v>
          </cell>
          <cell r="D45" t="str">
            <v>P</v>
          </cell>
          <cell r="E45">
            <v>4939.7074999999995</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4939.7074999999995</v>
          </cell>
        </row>
        <row r="46">
          <cell r="B46">
            <v>8262285</v>
          </cell>
          <cell r="C46" t="str">
            <v>Falconhurst School</v>
          </cell>
          <cell r="D46" t="str">
            <v>P</v>
          </cell>
          <cell r="E46">
            <v>13462.06</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13462.06</v>
          </cell>
        </row>
        <row r="47">
          <cell r="B47">
            <v>8262299</v>
          </cell>
          <cell r="C47" t="str">
            <v>Southwood School</v>
          </cell>
          <cell r="D47" t="str">
            <v>P</v>
          </cell>
          <cell r="E47">
            <v>9390.8724999999995</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9390.8724999999995</v>
          </cell>
        </row>
        <row r="48">
          <cell r="B48">
            <v>8262301</v>
          </cell>
          <cell r="C48" t="str">
            <v>Stanton School</v>
          </cell>
          <cell r="D48" t="str">
            <v>P</v>
          </cell>
          <cell r="E48">
            <v>16773.2925</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16773.2925</v>
          </cell>
        </row>
        <row r="49">
          <cell r="B49">
            <v>8262303</v>
          </cell>
          <cell r="C49" t="str">
            <v>Great Linford Primary School</v>
          </cell>
          <cell r="D49" t="str">
            <v>P</v>
          </cell>
          <cell r="E49">
            <v>16230.467499999999</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16230.467499999999</v>
          </cell>
        </row>
        <row r="50">
          <cell r="B50">
            <v>8262305</v>
          </cell>
          <cell r="C50" t="str">
            <v>Greenleys Junior School</v>
          </cell>
          <cell r="D50" t="str">
            <v>P</v>
          </cell>
          <cell r="E50">
            <v>10313.674999999999</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10313.674999999999</v>
          </cell>
        </row>
        <row r="51">
          <cell r="B51">
            <v>8262306</v>
          </cell>
          <cell r="C51" t="str">
            <v>Wood End Infant &amp; Pre-School</v>
          </cell>
          <cell r="D51" t="str">
            <v>P</v>
          </cell>
          <cell r="E51">
            <v>3419.7975000000001</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3419.7975000000001</v>
          </cell>
        </row>
        <row r="52">
          <cell r="B52">
            <v>8262309</v>
          </cell>
          <cell r="C52" t="str">
            <v>Bradwell Village School</v>
          </cell>
          <cell r="D52" t="str">
            <v>P</v>
          </cell>
          <cell r="E52">
            <v>10747.934999999999</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10747.934999999999</v>
          </cell>
        </row>
        <row r="53">
          <cell r="B53">
            <v>8262313</v>
          </cell>
          <cell r="C53" t="str">
            <v>Downs Barn School</v>
          </cell>
          <cell r="D53" t="str">
            <v>P</v>
          </cell>
          <cell r="E53">
            <v>3474.08</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3474.08</v>
          </cell>
        </row>
        <row r="54">
          <cell r="B54">
            <v>8262316</v>
          </cell>
          <cell r="C54" t="str">
            <v>Germander Park School</v>
          </cell>
          <cell r="D54" t="str">
            <v>P</v>
          </cell>
          <cell r="E54">
            <v>4288.3175000000001</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4288.3175000000001</v>
          </cell>
        </row>
        <row r="55">
          <cell r="B55">
            <v>8262320</v>
          </cell>
          <cell r="C55" t="str">
            <v>The Willows School and Early Years Centre</v>
          </cell>
          <cell r="D55" t="str">
            <v>P</v>
          </cell>
          <cell r="E55">
            <v>5699.6624999999995</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5699.6624999999995</v>
          </cell>
        </row>
        <row r="56">
          <cell r="B56">
            <v>8262322</v>
          </cell>
          <cell r="C56" t="str">
            <v>Priory Common School</v>
          </cell>
          <cell r="D56" t="str">
            <v>P</v>
          </cell>
          <cell r="E56">
            <v>3148.3849999999998</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3148.3849999999998</v>
          </cell>
        </row>
        <row r="57">
          <cell r="B57">
            <v>8262323</v>
          </cell>
          <cell r="C57" t="str">
            <v>Giffard Park Primary School</v>
          </cell>
          <cell r="D57" t="str">
            <v>P</v>
          </cell>
          <cell r="E57">
            <v>13136.365</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13136.365</v>
          </cell>
        </row>
        <row r="58">
          <cell r="B58">
            <v>8262324</v>
          </cell>
          <cell r="C58" t="str">
            <v>Heelands School</v>
          </cell>
          <cell r="D58" t="str">
            <v>P</v>
          </cell>
          <cell r="E58">
            <v>4234.0349999999999</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4234.0349999999999</v>
          </cell>
        </row>
        <row r="59">
          <cell r="B59">
            <v>8262327</v>
          </cell>
          <cell r="C59" t="str">
            <v>Summerfield School</v>
          </cell>
          <cell r="D59" t="str">
            <v>P</v>
          </cell>
          <cell r="E59">
            <v>17641.8125</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17641.8125</v>
          </cell>
        </row>
        <row r="60">
          <cell r="B60">
            <v>8262336</v>
          </cell>
          <cell r="C60" t="str">
            <v>Caroline Haslett Primary School</v>
          </cell>
          <cell r="D60" t="str">
            <v>P</v>
          </cell>
          <cell r="E60">
            <v>22744.3675</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22744.3675</v>
          </cell>
        </row>
        <row r="61">
          <cell r="B61">
            <v>8262337</v>
          </cell>
          <cell r="C61" t="str">
            <v>Green Park School</v>
          </cell>
          <cell r="D61" t="str">
            <v>P</v>
          </cell>
          <cell r="E61">
            <v>15959.055</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15959.055</v>
          </cell>
        </row>
        <row r="62">
          <cell r="B62">
            <v>8262346</v>
          </cell>
          <cell r="C62" t="str">
            <v>Cedars Primary School</v>
          </cell>
          <cell r="D62" t="str">
            <v>P</v>
          </cell>
          <cell r="E62">
            <v>11616.455</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11616.455</v>
          </cell>
        </row>
        <row r="63">
          <cell r="B63">
            <v>8262347</v>
          </cell>
          <cell r="C63" t="str">
            <v>Glastonbury Thorn School</v>
          </cell>
          <cell r="D63" t="str">
            <v>P</v>
          </cell>
          <cell r="E63">
            <v>7545.2674999999999</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7545.2674999999999</v>
          </cell>
        </row>
        <row r="64">
          <cell r="B64">
            <v>8262348</v>
          </cell>
          <cell r="C64" t="str">
            <v>Abbeys Primary School</v>
          </cell>
          <cell r="D64" t="str">
            <v>P</v>
          </cell>
          <cell r="E64">
            <v>16230.467499999999</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16230.467499999999</v>
          </cell>
        </row>
        <row r="65">
          <cell r="B65">
            <v>8262506</v>
          </cell>
          <cell r="C65" t="str">
            <v>Loughton Manor First School</v>
          </cell>
          <cell r="D65" t="str">
            <v>P</v>
          </cell>
          <cell r="E65">
            <v>9662.2849999999999</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9662.2849999999999</v>
          </cell>
        </row>
        <row r="66">
          <cell r="B66">
            <v>8263000</v>
          </cell>
          <cell r="C66" t="str">
            <v>Cold Harbour Church of England School</v>
          </cell>
          <cell r="D66" t="str">
            <v>P</v>
          </cell>
          <cell r="E66">
            <v>9662.2849999999999</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9662.2849999999999</v>
          </cell>
        </row>
        <row r="67">
          <cell r="B67">
            <v>8263003</v>
          </cell>
          <cell r="C67" t="str">
            <v>Newton Blossomville Church of England School</v>
          </cell>
          <cell r="D67" t="str">
            <v>P</v>
          </cell>
          <cell r="E67">
            <v>379.97749999999996</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379.97749999999996</v>
          </cell>
        </row>
        <row r="68">
          <cell r="B68">
            <v>8263004</v>
          </cell>
          <cell r="C68" t="str">
            <v>North Crawley CofE School</v>
          </cell>
          <cell r="D68" t="str">
            <v>P</v>
          </cell>
          <cell r="E68">
            <v>1628.4749999999999</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1628.4749999999999</v>
          </cell>
        </row>
        <row r="69">
          <cell r="B69">
            <v>8263005</v>
          </cell>
          <cell r="C69" t="str">
            <v>Sherington Church of England School</v>
          </cell>
          <cell r="D69" t="str">
            <v>P</v>
          </cell>
          <cell r="E69">
            <v>1085.6500000000001</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1085.6500000000001</v>
          </cell>
        </row>
        <row r="70">
          <cell r="B70">
            <v>8263006</v>
          </cell>
          <cell r="C70" t="str">
            <v>Stoke Goldington Church of England School</v>
          </cell>
          <cell r="D70" t="str">
            <v>P</v>
          </cell>
          <cell r="E70">
            <v>759.95499999999993</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759.95499999999993</v>
          </cell>
        </row>
        <row r="71">
          <cell r="B71">
            <v>8263369</v>
          </cell>
          <cell r="C71" t="str">
            <v>St Thomas Aquinas Catholic Primary School</v>
          </cell>
          <cell r="D71" t="str">
            <v>P</v>
          </cell>
          <cell r="E71">
            <v>10856.5</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10856.5</v>
          </cell>
        </row>
        <row r="72">
          <cell r="B72">
            <v>8263376</v>
          </cell>
          <cell r="C72" t="str">
            <v>Giles Brook Primary School</v>
          </cell>
          <cell r="D72" t="str">
            <v>P</v>
          </cell>
          <cell r="E72">
            <v>21550.1525</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21550.1525</v>
          </cell>
        </row>
        <row r="73">
          <cell r="B73">
            <v>8263377</v>
          </cell>
          <cell r="C73" t="str">
            <v>Bishop Parker Catholic School</v>
          </cell>
          <cell r="D73" t="str">
            <v>P</v>
          </cell>
          <cell r="E73">
            <v>8685.2000000000007</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8685.2000000000007</v>
          </cell>
        </row>
        <row r="74">
          <cell r="B74">
            <v>8263378</v>
          </cell>
          <cell r="C74" t="str">
            <v>St Monica's Catholic Primary School</v>
          </cell>
          <cell r="D74" t="str">
            <v>P</v>
          </cell>
          <cell r="E74">
            <v>18836.0275</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18836.0275</v>
          </cell>
        </row>
        <row r="75">
          <cell r="B75">
            <v>8263379</v>
          </cell>
          <cell r="C75" t="str">
            <v>St Mary Magdalene Catholic Primary School</v>
          </cell>
          <cell r="D75" t="str">
            <v>P</v>
          </cell>
          <cell r="E75">
            <v>17858.942500000001</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17858.942500000001</v>
          </cell>
        </row>
        <row r="76">
          <cell r="B76">
            <v>8263383</v>
          </cell>
          <cell r="C76" t="str">
            <v>St Bernadette's Catholic Primary School</v>
          </cell>
          <cell r="D76" t="str">
            <v>P</v>
          </cell>
          <cell r="E76">
            <v>20138.807499999999</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20138.807499999999</v>
          </cell>
        </row>
        <row r="77">
          <cell r="B77">
            <v>8263384</v>
          </cell>
          <cell r="C77" t="str">
            <v>Bow Brickhill CofE VA Primary School</v>
          </cell>
          <cell r="D77" t="str">
            <v>P</v>
          </cell>
          <cell r="E77">
            <v>5428.25</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5428.25</v>
          </cell>
        </row>
        <row r="78">
          <cell r="B78">
            <v>8263390</v>
          </cell>
          <cell r="C78" t="str">
            <v>Newton Leys Primary School</v>
          </cell>
          <cell r="D78" t="str">
            <v>P</v>
          </cell>
          <cell r="E78">
            <v>32298.087499999998</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32298.087499999998</v>
          </cell>
        </row>
        <row r="79">
          <cell r="B79">
            <v>8264702</v>
          </cell>
          <cell r="C79" t="str">
            <v>St Paul's Catholic School</v>
          </cell>
          <cell r="D79" t="str">
            <v>S</v>
          </cell>
          <cell r="E79">
            <v>31827.979500000001</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31827.979500000001</v>
          </cell>
        </row>
        <row r="80">
          <cell r="B80">
            <v>8265406</v>
          </cell>
          <cell r="C80" t="str">
            <v>The Radcliffe School</v>
          </cell>
          <cell r="D80" t="str">
            <v>S</v>
          </cell>
          <cell r="E80">
            <v>22706.146199999999</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22706.146199999999</v>
          </cell>
        </row>
        <row r="81">
          <cell r="B81">
            <v>8262001</v>
          </cell>
          <cell r="C81" t="str">
            <v>Merebrook Infant School</v>
          </cell>
          <cell r="D81" t="str">
            <v>P</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row>
        <row r="82">
          <cell r="B82">
            <v>8262003</v>
          </cell>
          <cell r="C82" t="str">
            <v>Chestnuts Primary School</v>
          </cell>
          <cell r="D82" t="str">
            <v>P</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row>
        <row r="83">
          <cell r="B83">
            <v>8262004</v>
          </cell>
          <cell r="C83" t="str">
            <v>Jubilee Wood Primary School</v>
          </cell>
          <cell r="D83" t="str">
            <v>P</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row>
        <row r="84">
          <cell r="B84">
            <v>8262005</v>
          </cell>
          <cell r="C84" t="str">
            <v>Brooksward School</v>
          </cell>
          <cell r="D84" t="str">
            <v>P</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row>
        <row r="85">
          <cell r="B85">
            <v>8262008</v>
          </cell>
          <cell r="C85" t="str">
            <v>Monkston Primary School</v>
          </cell>
          <cell r="D85" t="str">
            <v>P</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row>
        <row r="86">
          <cell r="B86">
            <v>8262016</v>
          </cell>
          <cell r="C86" t="str">
            <v>Middleton Primary School</v>
          </cell>
          <cell r="D86" t="str">
            <v>P</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row>
        <row r="87">
          <cell r="B87">
            <v>8262018</v>
          </cell>
          <cell r="C87" t="str">
            <v>Charles Warren Academy</v>
          </cell>
          <cell r="D87" t="str">
            <v>P</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row>
        <row r="88">
          <cell r="B88">
            <v>8262019</v>
          </cell>
          <cell r="C88" t="str">
            <v>Orchard Academy</v>
          </cell>
          <cell r="D88" t="str">
            <v>P</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row>
        <row r="89">
          <cell r="B89">
            <v>8262020</v>
          </cell>
          <cell r="C89" t="str">
            <v>New Chapter Primary School</v>
          </cell>
          <cell r="D89" t="str">
            <v>P</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row>
        <row r="90">
          <cell r="B90">
            <v>8262021</v>
          </cell>
          <cell r="C90" t="str">
            <v>Whitehouse Primary School</v>
          </cell>
          <cell r="D90" t="str">
            <v>P</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row>
        <row r="91">
          <cell r="B91">
            <v>8262024</v>
          </cell>
          <cell r="C91" t="str">
            <v>Fairfields Primary School</v>
          </cell>
          <cell r="D91" t="str">
            <v>P</v>
          </cell>
          <cell r="E91">
            <v>0</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row>
        <row r="92">
          <cell r="B92">
            <v>8262025</v>
          </cell>
          <cell r="C92" t="str">
            <v>Knowles Primary School</v>
          </cell>
          <cell r="D92" t="str">
            <v>P</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row>
        <row r="93">
          <cell r="B93">
            <v>8262026</v>
          </cell>
          <cell r="C93" t="str">
            <v>Langland Community School</v>
          </cell>
          <cell r="D93" t="str">
            <v>P</v>
          </cell>
          <cell r="E93">
            <v>0</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row>
        <row r="94">
          <cell r="B94">
            <v>8262027</v>
          </cell>
          <cell r="C94" t="str">
            <v>Moorland Primary School</v>
          </cell>
          <cell r="D94" t="str">
            <v>P</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row>
        <row r="95">
          <cell r="B95">
            <v>8262028</v>
          </cell>
          <cell r="C95" t="str">
            <v>Christ the Sower Ecumenical Primary School</v>
          </cell>
          <cell r="D95" t="str">
            <v>P</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row>
        <row r="96">
          <cell r="B96">
            <v>8262029</v>
          </cell>
          <cell r="C96" t="str">
            <v>St Mary and St Giles Church of England School</v>
          </cell>
          <cell r="D96" t="str">
            <v>P</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row>
        <row r="97">
          <cell r="B97">
            <v>8262030</v>
          </cell>
          <cell r="C97" t="str">
            <v>Water Hall Primary School</v>
          </cell>
          <cell r="D97" t="str">
            <v>P</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row>
        <row r="98">
          <cell r="B98">
            <v>8262031</v>
          </cell>
          <cell r="C98" t="str">
            <v>Holne Chase Primary School</v>
          </cell>
          <cell r="D98" t="str">
            <v>P</v>
          </cell>
          <cell r="E98">
            <v>0</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row>
        <row r="99">
          <cell r="B99">
            <v>8262032</v>
          </cell>
          <cell r="C99" t="str">
            <v>Watling Primary School</v>
          </cell>
          <cell r="D99" t="str">
            <v>P</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row>
        <row r="100">
          <cell r="B100">
            <v>8262067</v>
          </cell>
          <cell r="C100" t="str">
            <v>Lavendon School</v>
          </cell>
          <cell r="D100" t="str">
            <v>P</v>
          </cell>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row>
        <row r="101">
          <cell r="B101">
            <v>8262076</v>
          </cell>
          <cell r="C101" t="str">
            <v>New Bradwell Primary School</v>
          </cell>
          <cell r="D101" t="str">
            <v>P</v>
          </cell>
          <cell r="E101">
            <v>0</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row>
        <row r="102">
          <cell r="B102">
            <v>8262082</v>
          </cell>
          <cell r="C102" t="str">
            <v>Olney Infant Academy</v>
          </cell>
          <cell r="D102" t="str">
            <v>P</v>
          </cell>
          <cell r="E102">
            <v>0</v>
          </cell>
          <cell r="F102">
            <v>0</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row>
        <row r="103">
          <cell r="B103">
            <v>8262133</v>
          </cell>
          <cell r="C103" t="str">
            <v>The Premier Academy</v>
          </cell>
          <cell r="D103" t="str">
            <v>P</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row>
        <row r="104">
          <cell r="B104">
            <v>8262281</v>
          </cell>
          <cell r="C104" t="str">
            <v>Olney Middle School</v>
          </cell>
          <cell r="D104" t="str">
            <v>P</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row>
        <row r="105">
          <cell r="B105">
            <v>8262319</v>
          </cell>
          <cell r="C105" t="str">
            <v>Shepherdswell Academy</v>
          </cell>
          <cell r="D105" t="str">
            <v>P</v>
          </cell>
          <cell r="E105">
            <v>0</v>
          </cell>
          <cell r="F105">
            <v>0</v>
          </cell>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row>
        <row r="106">
          <cell r="B106">
            <v>8262326</v>
          </cell>
          <cell r="C106" t="str">
            <v>Ashbrook School</v>
          </cell>
          <cell r="D106" t="str">
            <v>P</v>
          </cell>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row>
        <row r="107">
          <cell r="B107">
            <v>8262330</v>
          </cell>
          <cell r="C107" t="str">
            <v>Willen Primary School</v>
          </cell>
          <cell r="D107" t="str">
            <v>P</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row>
        <row r="108">
          <cell r="B108">
            <v>8262331</v>
          </cell>
          <cell r="C108" t="str">
            <v>Heronsgate School</v>
          </cell>
          <cell r="D108" t="str">
            <v>P</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row>
        <row r="109">
          <cell r="B109">
            <v>8262332</v>
          </cell>
          <cell r="C109" t="str">
            <v>Loughton School</v>
          </cell>
          <cell r="D109" t="str">
            <v>P</v>
          </cell>
          <cell r="E109">
            <v>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row>
        <row r="110">
          <cell r="B110">
            <v>8262334</v>
          </cell>
          <cell r="C110" t="str">
            <v>Holmwood School</v>
          </cell>
          <cell r="D110" t="str">
            <v>P</v>
          </cell>
          <cell r="E110">
            <v>0</v>
          </cell>
          <cell r="F110">
            <v>0</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row>
        <row r="111">
          <cell r="B111">
            <v>8262349</v>
          </cell>
          <cell r="C111" t="str">
            <v>Heronshaw School</v>
          </cell>
          <cell r="D111" t="str">
            <v>P</v>
          </cell>
          <cell r="E111">
            <v>0</v>
          </cell>
          <cell r="F111">
            <v>0</v>
          </cell>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row>
        <row r="112">
          <cell r="B112">
            <v>8262350</v>
          </cell>
          <cell r="C112" t="str">
            <v>Heronshill School and Nursery</v>
          </cell>
          <cell r="D112" t="str">
            <v>P</v>
          </cell>
          <cell r="E112">
            <v>0</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0</v>
          </cell>
        </row>
        <row r="113">
          <cell r="B113">
            <v>8262351</v>
          </cell>
          <cell r="C113" t="str">
            <v>Drayton Park School</v>
          </cell>
          <cell r="D113" t="str">
            <v>P</v>
          </cell>
          <cell r="E113">
            <v>0</v>
          </cell>
          <cell r="F113">
            <v>0</v>
          </cell>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row>
        <row r="114">
          <cell r="B114">
            <v>8262353</v>
          </cell>
          <cell r="C114" t="str">
            <v>Emerson Valley School</v>
          </cell>
          <cell r="D114" t="str">
            <v>P</v>
          </cell>
          <cell r="E114">
            <v>0</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row>
        <row r="115">
          <cell r="B115">
            <v>8263058</v>
          </cell>
          <cell r="C115" t="str">
            <v>St Mary's Wavendon CofE Primary</v>
          </cell>
          <cell r="D115" t="str">
            <v>P</v>
          </cell>
          <cell r="E115">
            <v>0</v>
          </cell>
          <cell r="F115">
            <v>0</v>
          </cell>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row>
        <row r="116">
          <cell r="B116">
            <v>8263388</v>
          </cell>
          <cell r="C116" t="str">
            <v>Oxley Park Academy</v>
          </cell>
          <cell r="D116" t="str">
            <v>P</v>
          </cell>
          <cell r="E116">
            <v>0</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row>
        <row r="117">
          <cell r="B117">
            <v>8263389</v>
          </cell>
          <cell r="C117" t="str">
            <v>Tickford Park Primary School</v>
          </cell>
          <cell r="D117" t="str">
            <v>P</v>
          </cell>
          <cell r="E117">
            <v>0</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row>
        <row r="118">
          <cell r="B118">
            <v>8263391</v>
          </cell>
          <cell r="C118" t="str">
            <v>Brooklands Farm Primary School</v>
          </cell>
          <cell r="D118" t="str">
            <v>P</v>
          </cell>
          <cell r="E118">
            <v>0</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row>
        <row r="119">
          <cell r="B119">
            <v>8263392</v>
          </cell>
          <cell r="C119" t="str">
            <v>Priory Rise School</v>
          </cell>
          <cell r="D119" t="str">
            <v>P</v>
          </cell>
          <cell r="E119">
            <v>0</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row>
        <row r="120">
          <cell r="B120">
            <v>8265207</v>
          </cell>
          <cell r="C120" t="str">
            <v>Two Mile Ash School</v>
          </cell>
          <cell r="D120" t="str">
            <v>P</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row>
        <row r="121">
          <cell r="B121">
            <v>8265208</v>
          </cell>
          <cell r="C121" t="str">
            <v>Rickley Park Primary School</v>
          </cell>
          <cell r="D121" t="str">
            <v>P</v>
          </cell>
          <cell r="E121">
            <v>0</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row>
        <row r="122">
          <cell r="B122">
            <v>8264000</v>
          </cell>
          <cell r="C122" t="str">
            <v>Walton High</v>
          </cell>
          <cell r="D122" t="str">
            <v>S</v>
          </cell>
          <cell r="E122">
            <v>0</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row>
        <row r="123">
          <cell r="B123">
            <v>8264002</v>
          </cell>
          <cell r="C123" t="str">
            <v>Lift Sir Herbert Leon</v>
          </cell>
          <cell r="D123" t="str">
            <v>S</v>
          </cell>
          <cell r="E123">
            <v>0</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row>
        <row r="124">
          <cell r="B124">
            <v>8264005</v>
          </cell>
          <cell r="C124" t="str">
            <v>Lord Grey Academy</v>
          </cell>
          <cell r="D124" t="str">
            <v>S</v>
          </cell>
          <cell r="E124">
            <v>0</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row>
        <row r="125">
          <cell r="B125">
            <v>8264007</v>
          </cell>
          <cell r="C125" t="str">
            <v>Watling Academy</v>
          </cell>
          <cell r="D125" t="str">
            <v>S</v>
          </cell>
          <cell r="E125">
            <v>0</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row>
        <row r="126">
          <cell r="B126">
            <v>8264008</v>
          </cell>
          <cell r="C126" t="str">
            <v>Stantonbury School</v>
          </cell>
          <cell r="D126" t="str">
            <v>S</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row>
        <row r="127">
          <cell r="B127">
            <v>8264018</v>
          </cell>
          <cell r="C127" t="str">
            <v>E-Act Ousedale School</v>
          </cell>
          <cell r="D127" t="str">
            <v>S</v>
          </cell>
          <cell r="E127">
            <v>0</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row>
        <row r="128">
          <cell r="B128">
            <v>8264097</v>
          </cell>
          <cell r="C128" t="str">
            <v>Shenley Brook End School</v>
          </cell>
          <cell r="D128" t="str">
            <v>S</v>
          </cell>
          <cell r="E128">
            <v>0</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row>
        <row r="129">
          <cell r="B129">
            <v>8264704</v>
          </cell>
          <cell r="C129" t="str">
            <v>The Hazeley Academy</v>
          </cell>
          <cell r="D129" t="str">
            <v>S</v>
          </cell>
          <cell r="E129">
            <v>0</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row>
        <row r="130">
          <cell r="B130">
            <v>8265410</v>
          </cell>
          <cell r="C130" t="str">
            <v>Denbigh School</v>
          </cell>
          <cell r="D130" t="str">
            <v>S</v>
          </cell>
          <cell r="E130">
            <v>0</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row>
        <row r="131">
          <cell r="B131">
            <v>8266905</v>
          </cell>
          <cell r="C131" t="str">
            <v>The Milton Keynes Academy</v>
          </cell>
          <cell r="D131" t="str">
            <v>S</v>
          </cell>
          <cell r="E131">
            <v>0</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row>
        <row r="132">
          <cell r="B132">
            <v>8264004</v>
          </cell>
          <cell r="C132" t="str">
            <v>Kents Hill Park all-through school</v>
          </cell>
          <cell r="D132" t="str">
            <v>AT</v>
          </cell>
          <cell r="E132">
            <v>0</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row>
        <row r="133">
          <cell r="B133">
            <v>8264009</v>
          </cell>
          <cell r="C133" t="str">
            <v>Glebe Farm School</v>
          </cell>
          <cell r="D133" t="str">
            <v>AT</v>
          </cell>
          <cell r="E133">
            <v>0</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row>
        <row r="134">
          <cell r="B134">
            <v>8264703</v>
          </cell>
          <cell r="C134" t="str">
            <v>Oakgrove School</v>
          </cell>
          <cell r="D134" t="str">
            <v>AT</v>
          </cell>
          <cell r="E134">
            <v>0</v>
          </cell>
          <cell r="F134">
            <v>0</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row>
        <row r="135">
          <cell r="B135" t="str">
            <v/>
          </cell>
          <cell r="C135" t="str">
            <v/>
          </cell>
          <cell r="D135" t="str">
            <v/>
          </cell>
          <cell r="E135">
            <v>0</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row>
        <row r="136">
          <cell r="B136" t="str">
            <v/>
          </cell>
          <cell r="C136" t="str">
            <v/>
          </cell>
          <cell r="D136" t="str">
            <v/>
          </cell>
          <cell r="E136">
            <v>0</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row>
        <row r="137">
          <cell r="B137" t="str">
            <v/>
          </cell>
          <cell r="C137" t="str">
            <v/>
          </cell>
          <cell r="D137" t="str">
            <v/>
          </cell>
          <cell r="E137">
            <v>0</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row>
        <row r="138">
          <cell r="B138" t="str">
            <v/>
          </cell>
          <cell r="C138" t="str">
            <v/>
          </cell>
          <cell r="D138" t="str">
            <v/>
          </cell>
          <cell r="E138">
            <v>0</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row>
        <row r="139">
          <cell r="B139" t="str">
            <v/>
          </cell>
          <cell r="C139" t="str">
            <v/>
          </cell>
          <cell r="D139" t="str">
            <v/>
          </cell>
          <cell r="E139">
            <v>0</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row>
        <row r="140">
          <cell r="B140" t="str">
            <v/>
          </cell>
          <cell r="C140" t="str">
            <v/>
          </cell>
          <cell r="D140" t="str">
            <v/>
          </cell>
          <cell r="E140">
            <v>0</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row>
        <row r="141">
          <cell r="B141" t="str">
            <v/>
          </cell>
          <cell r="C141" t="str">
            <v/>
          </cell>
          <cell r="D141" t="str">
            <v/>
          </cell>
          <cell r="E141">
            <v>0</v>
          </cell>
          <cell r="F141">
            <v>0</v>
          </cell>
          <cell r="G141">
            <v>0</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row>
        <row r="142">
          <cell r="B142" t="str">
            <v/>
          </cell>
          <cell r="C142" t="str">
            <v/>
          </cell>
          <cell r="D142" t="str">
            <v/>
          </cell>
          <cell r="E142">
            <v>0</v>
          </cell>
          <cell r="F142">
            <v>0</v>
          </cell>
          <cell r="G142">
            <v>0</v>
          </cell>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row>
        <row r="143">
          <cell r="B143" t="str">
            <v/>
          </cell>
          <cell r="C143" t="str">
            <v/>
          </cell>
          <cell r="D143" t="str">
            <v/>
          </cell>
          <cell r="E143">
            <v>0</v>
          </cell>
          <cell r="F143">
            <v>0</v>
          </cell>
          <cell r="G143">
            <v>0</v>
          </cell>
          <cell r="H143">
            <v>0</v>
          </cell>
          <cell r="I143">
            <v>0</v>
          </cell>
          <cell r="J143">
            <v>0</v>
          </cell>
          <cell r="K143">
            <v>0</v>
          </cell>
          <cell r="L143">
            <v>0</v>
          </cell>
          <cell r="M143">
            <v>0</v>
          </cell>
          <cell r="N143">
            <v>0</v>
          </cell>
          <cell r="O143">
            <v>0</v>
          </cell>
          <cell r="P143">
            <v>0</v>
          </cell>
          <cell r="Q143">
            <v>0</v>
          </cell>
          <cell r="R143">
            <v>0</v>
          </cell>
          <cell r="S143">
            <v>0</v>
          </cell>
          <cell r="T143">
            <v>0</v>
          </cell>
          <cell r="U143">
            <v>0</v>
          </cell>
        </row>
        <row r="144">
          <cell r="B144" t="str">
            <v/>
          </cell>
          <cell r="C144" t="str">
            <v/>
          </cell>
          <cell r="D144" t="str">
            <v/>
          </cell>
          <cell r="E144">
            <v>0</v>
          </cell>
          <cell r="F144">
            <v>0</v>
          </cell>
          <cell r="G144">
            <v>0</v>
          </cell>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row>
        <row r="145">
          <cell r="B145" t="str">
            <v/>
          </cell>
          <cell r="C145" t="str">
            <v/>
          </cell>
          <cell r="D145" t="str">
            <v/>
          </cell>
          <cell r="E145">
            <v>0</v>
          </cell>
          <cell r="F145">
            <v>0</v>
          </cell>
          <cell r="G145">
            <v>0</v>
          </cell>
          <cell r="H145">
            <v>0</v>
          </cell>
          <cell r="I145">
            <v>0</v>
          </cell>
          <cell r="J145">
            <v>0</v>
          </cell>
          <cell r="K145">
            <v>0</v>
          </cell>
          <cell r="L145">
            <v>0</v>
          </cell>
          <cell r="M145">
            <v>0</v>
          </cell>
          <cell r="N145">
            <v>0</v>
          </cell>
          <cell r="O145">
            <v>0</v>
          </cell>
          <cell r="P145">
            <v>0</v>
          </cell>
          <cell r="Q145">
            <v>0</v>
          </cell>
          <cell r="R145">
            <v>0</v>
          </cell>
          <cell r="S145">
            <v>0</v>
          </cell>
          <cell r="T145">
            <v>0</v>
          </cell>
          <cell r="U145">
            <v>0</v>
          </cell>
        </row>
        <row r="146">
          <cell r="B146" t="str">
            <v/>
          </cell>
          <cell r="C146" t="str">
            <v/>
          </cell>
          <cell r="D146" t="str">
            <v/>
          </cell>
          <cell r="E146">
            <v>0</v>
          </cell>
          <cell r="F146">
            <v>0</v>
          </cell>
          <cell r="G146">
            <v>0</v>
          </cell>
          <cell r="H146">
            <v>0</v>
          </cell>
          <cell r="I146">
            <v>0</v>
          </cell>
          <cell r="J146">
            <v>0</v>
          </cell>
          <cell r="K146">
            <v>0</v>
          </cell>
          <cell r="L146">
            <v>0</v>
          </cell>
          <cell r="M146">
            <v>0</v>
          </cell>
          <cell r="N146">
            <v>0</v>
          </cell>
          <cell r="O146">
            <v>0</v>
          </cell>
          <cell r="P146">
            <v>0</v>
          </cell>
          <cell r="Q146">
            <v>0</v>
          </cell>
          <cell r="R146">
            <v>0</v>
          </cell>
          <cell r="S146">
            <v>0</v>
          </cell>
          <cell r="T146">
            <v>0</v>
          </cell>
          <cell r="U146">
            <v>0</v>
          </cell>
        </row>
        <row r="147">
          <cell r="B147" t="str">
            <v/>
          </cell>
          <cell r="C147" t="str">
            <v/>
          </cell>
          <cell r="D147" t="str">
            <v/>
          </cell>
          <cell r="E147">
            <v>0</v>
          </cell>
          <cell r="F147">
            <v>0</v>
          </cell>
          <cell r="G147">
            <v>0</v>
          </cell>
          <cell r="H147">
            <v>0</v>
          </cell>
          <cell r="I147">
            <v>0</v>
          </cell>
          <cell r="J147">
            <v>0</v>
          </cell>
          <cell r="K147">
            <v>0</v>
          </cell>
          <cell r="L147">
            <v>0</v>
          </cell>
          <cell r="M147">
            <v>0</v>
          </cell>
          <cell r="N147">
            <v>0</v>
          </cell>
          <cell r="O147">
            <v>0</v>
          </cell>
          <cell r="P147">
            <v>0</v>
          </cell>
          <cell r="Q147">
            <v>0</v>
          </cell>
          <cell r="R147">
            <v>0</v>
          </cell>
          <cell r="S147">
            <v>0</v>
          </cell>
          <cell r="T147">
            <v>0</v>
          </cell>
          <cell r="U147">
            <v>0</v>
          </cell>
        </row>
        <row r="148">
          <cell r="B148" t="str">
            <v/>
          </cell>
          <cell r="C148" t="str">
            <v/>
          </cell>
          <cell r="D148" t="str">
            <v/>
          </cell>
          <cell r="E148">
            <v>0</v>
          </cell>
          <cell r="F148">
            <v>0</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row>
        <row r="149">
          <cell r="B149" t="str">
            <v/>
          </cell>
          <cell r="C149" t="str">
            <v/>
          </cell>
          <cell r="D149" t="str">
            <v/>
          </cell>
          <cell r="E149">
            <v>0</v>
          </cell>
          <cell r="F149">
            <v>0</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row>
        <row r="150">
          <cell r="B150" t="str">
            <v/>
          </cell>
          <cell r="C150" t="str">
            <v/>
          </cell>
          <cell r="D150" t="str">
            <v/>
          </cell>
          <cell r="E150">
            <v>0</v>
          </cell>
          <cell r="F150">
            <v>0</v>
          </cell>
          <cell r="G150">
            <v>0</v>
          </cell>
          <cell r="H150">
            <v>0</v>
          </cell>
          <cell r="I150">
            <v>0</v>
          </cell>
          <cell r="J150">
            <v>0</v>
          </cell>
          <cell r="K150">
            <v>0</v>
          </cell>
          <cell r="L150">
            <v>0</v>
          </cell>
          <cell r="M150">
            <v>0</v>
          </cell>
          <cell r="N150">
            <v>0</v>
          </cell>
          <cell r="O150">
            <v>0</v>
          </cell>
          <cell r="P150">
            <v>0</v>
          </cell>
          <cell r="Q150">
            <v>0</v>
          </cell>
          <cell r="R150">
            <v>0</v>
          </cell>
          <cell r="S150">
            <v>0</v>
          </cell>
          <cell r="T150">
            <v>0</v>
          </cell>
          <cell r="U150">
            <v>0</v>
          </cell>
        </row>
        <row r="151">
          <cell r="B151" t="str">
            <v/>
          </cell>
          <cell r="C151" t="str">
            <v/>
          </cell>
          <cell r="D151" t="str">
            <v/>
          </cell>
          <cell r="E151">
            <v>0</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row>
        <row r="152">
          <cell r="B152" t="str">
            <v/>
          </cell>
          <cell r="C152" t="str">
            <v/>
          </cell>
          <cell r="D152" t="str">
            <v/>
          </cell>
          <cell r="E152">
            <v>0</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row>
        <row r="153">
          <cell r="B153" t="str">
            <v/>
          </cell>
          <cell r="C153" t="str">
            <v/>
          </cell>
          <cell r="D153" t="str">
            <v/>
          </cell>
          <cell r="E153">
            <v>0</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row>
        <row r="154">
          <cell r="B154" t="str">
            <v/>
          </cell>
          <cell r="C154" t="str">
            <v/>
          </cell>
          <cell r="D154" t="str">
            <v/>
          </cell>
          <cell r="E154">
            <v>0</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row>
        <row r="155">
          <cell r="B155" t="str">
            <v/>
          </cell>
          <cell r="C155" t="str">
            <v/>
          </cell>
          <cell r="D155" t="str">
            <v/>
          </cell>
          <cell r="E155">
            <v>0</v>
          </cell>
          <cell r="F155">
            <v>0</v>
          </cell>
          <cell r="G155">
            <v>0</v>
          </cell>
          <cell r="H155">
            <v>0</v>
          </cell>
          <cell r="I155">
            <v>0</v>
          </cell>
          <cell r="J155">
            <v>0</v>
          </cell>
          <cell r="K155">
            <v>0</v>
          </cell>
          <cell r="L155">
            <v>0</v>
          </cell>
          <cell r="M155">
            <v>0</v>
          </cell>
          <cell r="N155">
            <v>0</v>
          </cell>
          <cell r="O155">
            <v>0</v>
          </cell>
          <cell r="P155">
            <v>0</v>
          </cell>
          <cell r="Q155">
            <v>0</v>
          </cell>
          <cell r="R155">
            <v>0</v>
          </cell>
          <cell r="S155">
            <v>0</v>
          </cell>
          <cell r="T155">
            <v>0</v>
          </cell>
          <cell r="U155">
            <v>0</v>
          </cell>
        </row>
        <row r="156">
          <cell r="B156" t="str">
            <v/>
          </cell>
          <cell r="C156" t="str">
            <v/>
          </cell>
          <cell r="D156" t="str">
            <v/>
          </cell>
          <cell r="E156">
            <v>0</v>
          </cell>
          <cell r="F156">
            <v>0</v>
          </cell>
          <cell r="G156">
            <v>0</v>
          </cell>
          <cell r="H156">
            <v>0</v>
          </cell>
          <cell r="I156">
            <v>0</v>
          </cell>
          <cell r="J156">
            <v>0</v>
          </cell>
          <cell r="K156">
            <v>0</v>
          </cell>
          <cell r="L156">
            <v>0</v>
          </cell>
          <cell r="M156">
            <v>0</v>
          </cell>
          <cell r="N156">
            <v>0</v>
          </cell>
          <cell r="O156">
            <v>0</v>
          </cell>
          <cell r="P156">
            <v>0</v>
          </cell>
          <cell r="Q156">
            <v>0</v>
          </cell>
          <cell r="R156">
            <v>0</v>
          </cell>
          <cell r="S156">
            <v>0</v>
          </cell>
          <cell r="T156">
            <v>0</v>
          </cell>
          <cell r="U156">
            <v>0</v>
          </cell>
        </row>
        <row r="157">
          <cell r="B157" t="str">
            <v/>
          </cell>
          <cell r="C157" t="str">
            <v/>
          </cell>
          <cell r="D157" t="str">
            <v/>
          </cell>
          <cell r="E157">
            <v>0</v>
          </cell>
          <cell r="F157">
            <v>0</v>
          </cell>
          <cell r="G157">
            <v>0</v>
          </cell>
          <cell r="H157">
            <v>0</v>
          </cell>
          <cell r="I157">
            <v>0</v>
          </cell>
          <cell r="J157">
            <v>0</v>
          </cell>
          <cell r="K157">
            <v>0</v>
          </cell>
          <cell r="L157">
            <v>0</v>
          </cell>
          <cell r="M157">
            <v>0</v>
          </cell>
          <cell r="N157">
            <v>0</v>
          </cell>
          <cell r="O157">
            <v>0</v>
          </cell>
          <cell r="P157">
            <v>0</v>
          </cell>
          <cell r="Q157">
            <v>0</v>
          </cell>
          <cell r="R157">
            <v>0</v>
          </cell>
          <cell r="S157">
            <v>0</v>
          </cell>
          <cell r="T157">
            <v>0</v>
          </cell>
          <cell r="U157">
            <v>0</v>
          </cell>
        </row>
        <row r="158">
          <cell r="B158" t="str">
            <v/>
          </cell>
          <cell r="C158" t="str">
            <v/>
          </cell>
          <cell r="D158" t="str">
            <v/>
          </cell>
          <cell r="E158">
            <v>0</v>
          </cell>
          <cell r="F158">
            <v>0</v>
          </cell>
          <cell r="G158">
            <v>0</v>
          </cell>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row>
        <row r="159">
          <cell r="B159" t="str">
            <v/>
          </cell>
          <cell r="C159" t="str">
            <v/>
          </cell>
          <cell r="D159" t="str">
            <v/>
          </cell>
          <cell r="E159">
            <v>0</v>
          </cell>
          <cell r="F159">
            <v>0</v>
          </cell>
          <cell r="G159">
            <v>0</v>
          </cell>
          <cell r="H159">
            <v>0</v>
          </cell>
          <cell r="I159">
            <v>0</v>
          </cell>
          <cell r="J159">
            <v>0</v>
          </cell>
          <cell r="K159">
            <v>0</v>
          </cell>
          <cell r="L159">
            <v>0</v>
          </cell>
          <cell r="M159">
            <v>0</v>
          </cell>
          <cell r="N159">
            <v>0</v>
          </cell>
          <cell r="O159">
            <v>0</v>
          </cell>
          <cell r="P159">
            <v>0</v>
          </cell>
          <cell r="Q159">
            <v>0</v>
          </cell>
          <cell r="R159">
            <v>0</v>
          </cell>
          <cell r="S159">
            <v>0</v>
          </cell>
          <cell r="T159">
            <v>0</v>
          </cell>
          <cell r="U159">
            <v>0</v>
          </cell>
        </row>
        <row r="160">
          <cell r="B160" t="str">
            <v/>
          </cell>
          <cell r="C160" t="str">
            <v/>
          </cell>
          <cell r="D160" t="str">
            <v/>
          </cell>
          <cell r="E160">
            <v>0</v>
          </cell>
          <cell r="F160">
            <v>0</v>
          </cell>
          <cell r="G160">
            <v>0</v>
          </cell>
          <cell r="H160">
            <v>0</v>
          </cell>
          <cell r="I160">
            <v>0</v>
          </cell>
          <cell r="J160">
            <v>0</v>
          </cell>
          <cell r="K160">
            <v>0</v>
          </cell>
          <cell r="L160">
            <v>0</v>
          </cell>
          <cell r="M160">
            <v>0</v>
          </cell>
          <cell r="N160">
            <v>0</v>
          </cell>
          <cell r="O160">
            <v>0</v>
          </cell>
          <cell r="P160">
            <v>0</v>
          </cell>
          <cell r="Q160">
            <v>0</v>
          </cell>
          <cell r="R160">
            <v>0</v>
          </cell>
          <cell r="S160">
            <v>0</v>
          </cell>
          <cell r="T160">
            <v>0</v>
          </cell>
          <cell r="U160">
            <v>0</v>
          </cell>
        </row>
        <row r="161">
          <cell r="B161" t="str">
            <v/>
          </cell>
          <cell r="C161" t="str">
            <v/>
          </cell>
          <cell r="D161" t="str">
            <v/>
          </cell>
          <cell r="E161">
            <v>0</v>
          </cell>
          <cell r="F161">
            <v>0</v>
          </cell>
          <cell r="G161">
            <v>0</v>
          </cell>
          <cell r="H161">
            <v>0</v>
          </cell>
          <cell r="I161">
            <v>0</v>
          </cell>
          <cell r="J161">
            <v>0</v>
          </cell>
          <cell r="K161">
            <v>0</v>
          </cell>
          <cell r="L161">
            <v>0</v>
          </cell>
          <cell r="M161">
            <v>0</v>
          </cell>
          <cell r="N161">
            <v>0</v>
          </cell>
          <cell r="O161">
            <v>0</v>
          </cell>
          <cell r="P161">
            <v>0</v>
          </cell>
          <cell r="Q161">
            <v>0</v>
          </cell>
          <cell r="R161">
            <v>0</v>
          </cell>
          <cell r="S161">
            <v>0</v>
          </cell>
          <cell r="T161">
            <v>0</v>
          </cell>
          <cell r="U161">
            <v>0</v>
          </cell>
        </row>
        <row r="162">
          <cell r="B162" t="str">
            <v/>
          </cell>
          <cell r="C162" t="str">
            <v/>
          </cell>
          <cell r="D162" t="str">
            <v/>
          </cell>
          <cell r="E162">
            <v>0</v>
          </cell>
          <cell r="F162">
            <v>0</v>
          </cell>
          <cell r="G162">
            <v>0</v>
          </cell>
          <cell r="H162">
            <v>0</v>
          </cell>
          <cell r="I162">
            <v>0</v>
          </cell>
          <cell r="J162">
            <v>0</v>
          </cell>
          <cell r="K162">
            <v>0</v>
          </cell>
          <cell r="L162">
            <v>0</v>
          </cell>
          <cell r="M162">
            <v>0</v>
          </cell>
          <cell r="N162">
            <v>0</v>
          </cell>
          <cell r="O162">
            <v>0</v>
          </cell>
          <cell r="P162">
            <v>0</v>
          </cell>
          <cell r="Q162">
            <v>0</v>
          </cell>
          <cell r="R162">
            <v>0</v>
          </cell>
          <cell r="S162">
            <v>0</v>
          </cell>
          <cell r="T162">
            <v>0</v>
          </cell>
          <cell r="U162">
            <v>0</v>
          </cell>
        </row>
        <row r="163">
          <cell r="B163" t="str">
            <v/>
          </cell>
          <cell r="C163" t="str">
            <v/>
          </cell>
          <cell r="D163" t="str">
            <v/>
          </cell>
          <cell r="E163">
            <v>0</v>
          </cell>
          <cell r="F163">
            <v>0</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row>
        <row r="164">
          <cell r="B164" t="str">
            <v/>
          </cell>
          <cell r="C164" t="str">
            <v/>
          </cell>
          <cell r="D164" t="str">
            <v/>
          </cell>
          <cell r="E164">
            <v>0</v>
          </cell>
          <cell r="F164">
            <v>0</v>
          </cell>
          <cell r="G164">
            <v>0</v>
          </cell>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row>
        <row r="165">
          <cell r="B165" t="str">
            <v/>
          </cell>
          <cell r="C165" t="str">
            <v/>
          </cell>
          <cell r="D165" t="str">
            <v/>
          </cell>
          <cell r="E165">
            <v>0</v>
          </cell>
          <cell r="F165">
            <v>0</v>
          </cell>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row>
        <row r="166">
          <cell r="B166" t="str">
            <v/>
          </cell>
          <cell r="C166" t="str">
            <v/>
          </cell>
          <cell r="D166" t="str">
            <v/>
          </cell>
          <cell r="E166">
            <v>0</v>
          </cell>
          <cell r="F166">
            <v>0</v>
          </cell>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row>
        <row r="167">
          <cell r="B167" t="str">
            <v/>
          </cell>
          <cell r="C167" t="str">
            <v/>
          </cell>
          <cell r="D167" t="str">
            <v/>
          </cell>
          <cell r="E167">
            <v>0</v>
          </cell>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row>
        <row r="168">
          <cell r="B168" t="str">
            <v/>
          </cell>
          <cell r="C168" t="str">
            <v/>
          </cell>
          <cell r="D168" t="str">
            <v/>
          </cell>
          <cell r="E168">
            <v>0</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row>
        <row r="169">
          <cell r="B169" t="str">
            <v/>
          </cell>
          <cell r="C169" t="str">
            <v/>
          </cell>
          <cell r="D169" t="str">
            <v/>
          </cell>
          <cell r="E169">
            <v>0</v>
          </cell>
          <cell r="F169">
            <v>0</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row>
        <row r="170">
          <cell r="B170" t="str">
            <v/>
          </cell>
          <cell r="C170" t="str">
            <v/>
          </cell>
          <cell r="D170" t="str">
            <v/>
          </cell>
          <cell r="E170">
            <v>0</v>
          </cell>
          <cell r="F170">
            <v>0</v>
          </cell>
          <cell r="G170">
            <v>0</v>
          </cell>
          <cell r="H170">
            <v>0</v>
          </cell>
          <cell r="I170">
            <v>0</v>
          </cell>
          <cell r="J170">
            <v>0</v>
          </cell>
          <cell r="K170">
            <v>0</v>
          </cell>
          <cell r="L170">
            <v>0</v>
          </cell>
          <cell r="M170">
            <v>0</v>
          </cell>
          <cell r="N170">
            <v>0</v>
          </cell>
          <cell r="O170">
            <v>0</v>
          </cell>
          <cell r="P170">
            <v>0</v>
          </cell>
          <cell r="Q170">
            <v>0</v>
          </cell>
          <cell r="R170">
            <v>0</v>
          </cell>
          <cell r="S170">
            <v>0</v>
          </cell>
          <cell r="T170">
            <v>0</v>
          </cell>
          <cell r="U170">
            <v>0</v>
          </cell>
        </row>
        <row r="171">
          <cell r="B171" t="str">
            <v/>
          </cell>
          <cell r="C171" t="str">
            <v/>
          </cell>
          <cell r="D171" t="str">
            <v/>
          </cell>
          <cell r="E171">
            <v>0</v>
          </cell>
          <cell r="F171">
            <v>0</v>
          </cell>
          <cell r="G171">
            <v>0</v>
          </cell>
          <cell r="H171">
            <v>0</v>
          </cell>
          <cell r="I171">
            <v>0</v>
          </cell>
          <cell r="J171">
            <v>0</v>
          </cell>
          <cell r="K171">
            <v>0</v>
          </cell>
          <cell r="L171">
            <v>0</v>
          </cell>
          <cell r="M171">
            <v>0</v>
          </cell>
          <cell r="N171">
            <v>0</v>
          </cell>
          <cell r="O171">
            <v>0</v>
          </cell>
          <cell r="P171">
            <v>0</v>
          </cell>
          <cell r="Q171">
            <v>0</v>
          </cell>
          <cell r="R171">
            <v>0</v>
          </cell>
          <cell r="S171">
            <v>0</v>
          </cell>
          <cell r="T171">
            <v>0</v>
          </cell>
          <cell r="U171">
            <v>0</v>
          </cell>
        </row>
        <row r="172">
          <cell r="B172" t="str">
            <v/>
          </cell>
          <cell r="C172" t="str">
            <v/>
          </cell>
          <cell r="D172" t="str">
            <v/>
          </cell>
          <cell r="E172">
            <v>0</v>
          </cell>
          <cell r="F172">
            <v>0</v>
          </cell>
          <cell r="G172">
            <v>0</v>
          </cell>
          <cell r="H172">
            <v>0</v>
          </cell>
          <cell r="I172">
            <v>0</v>
          </cell>
          <cell r="J172">
            <v>0</v>
          </cell>
          <cell r="K172">
            <v>0</v>
          </cell>
          <cell r="L172">
            <v>0</v>
          </cell>
          <cell r="M172">
            <v>0</v>
          </cell>
          <cell r="N172">
            <v>0</v>
          </cell>
          <cell r="O172">
            <v>0</v>
          </cell>
          <cell r="P172">
            <v>0</v>
          </cell>
          <cell r="Q172">
            <v>0</v>
          </cell>
          <cell r="R172">
            <v>0</v>
          </cell>
          <cell r="S172">
            <v>0</v>
          </cell>
          <cell r="T172">
            <v>0</v>
          </cell>
          <cell r="U172">
            <v>0</v>
          </cell>
        </row>
        <row r="173">
          <cell r="B173" t="str">
            <v/>
          </cell>
          <cell r="C173" t="str">
            <v/>
          </cell>
          <cell r="D173" t="str">
            <v/>
          </cell>
          <cell r="E173">
            <v>0</v>
          </cell>
          <cell r="F173">
            <v>0</v>
          </cell>
          <cell r="G173">
            <v>0</v>
          </cell>
          <cell r="H173">
            <v>0</v>
          </cell>
          <cell r="I173">
            <v>0</v>
          </cell>
          <cell r="J173">
            <v>0</v>
          </cell>
          <cell r="K173">
            <v>0</v>
          </cell>
          <cell r="L173">
            <v>0</v>
          </cell>
          <cell r="M173">
            <v>0</v>
          </cell>
          <cell r="N173">
            <v>0</v>
          </cell>
          <cell r="O173">
            <v>0</v>
          </cell>
          <cell r="P173">
            <v>0</v>
          </cell>
          <cell r="Q173">
            <v>0</v>
          </cell>
          <cell r="R173">
            <v>0</v>
          </cell>
          <cell r="S173">
            <v>0</v>
          </cell>
          <cell r="T173">
            <v>0</v>
          </cell>
          <cell r="U173">
            <v>0</v>
          </cell>
        </row>
        <row r="174">
          <cell r="B174" t="str">
            <v/>
          </cell>
          <cell r="C174" t="str">
            <v/>
          </cell>
          <cell r="D174" t="str">
            <v/>
          </cell>
          <cell r="E174">
            <v>0</v>
          </cell>
          <cell r="F174">
            <v>0</v>
          </cell>
          <cell r="G174">
            <v>0</v>
          </cell>
          <cell r="H174">
            <v>0</v>
          </cell>
          <cell r="I174">
            <v>0</v>
          </cell>
          <cell r="J174">
            <v>0</v>
          </cell>
          <cell r="K174">
            <v>0</v>
          </cell>
          <cell r="L174">
            <v>0</v>
          </cell>
          <cell r="M174">
            <v>0</v>
          </cell>
          <cell r="N174">
            <v>0</v>
          </cell>
          <cell r="O174">
            <v>0</v>
          </cell>
          <cell r="P174">
            <v>0</v>
          </cell>
          <cell r="Q174">
            <v>0</v>
          </cell>
          <cell r="R174">
            <v>0</v>
          </cell>
          <cell r="S174">
            <v>0</v>
          </cell>
          <cell r="T174">
            <v>0</v>
          </cell>
          <cell r="U174">
            <v>0</v>
          </cell>
        </row>
        <row r="175">
          <cell r="B175" t="str">
            <v/>
          </cell>
          <cell r="C175" t="str">
            <v/>
          </cell>
          <cell r="D175" t="str">
            <v/>
          </cell>
          <cell r="E175">
            <v>0</v>
          </cell>
          <cell r="F175">
            <v>0</v>
          </cell>
          <cell r="G175">
            <v>0</v>
          </cell>
          <cell r="H175">
            <v>0</v>
          </cell>
          <cell r="I175">
            <v>0</v>
          </cell>
          <cell r="J175">
            <v>0</v>
          </cell>
          <cell r="K175">
            <v>0</v>
          </cell>
          <cell r="L175">
            <v>0</v>
          </cell>
          <cell r="M175">
            <v>0</v>
          </cell>
          <cell r="N175">
            <v>0</v>
          </cell>
          <cell r="O175">
            <v>0</v>
          </cell>
          <cell r="P175">
            <v>0</v>
          </cell>
          <cell r="Q175">
            <v>0</v>
          </cell>
          <cell r="R175">
            <v>0</v>
          </cell>
          <cell r="S175">
            <v>0</v>
          </cell>
          <cell r="T175">
            <v>0</v>
          </cell>
          <cell r="U175">
            <v>0</v>
          </cell>
        </row>
        <row r="176">
          <cell r="B176" t="str">
            <v/>
          </cell>
          <cell r="C176" t="str">
            <v/>
          </cell>
          <cell r="D176" t="str">
            <v/>
          </cell>
          <cell r="E176">
            <v>0</v>
          </cell>
          <cell r="F176">
            <v>0</v>
          </cell>
          <cell r="G176">
            <v>0</v>
          </cell>
          <cell r="H176">
            <v>0</v>
          </cell>
          <cell r="I176">
            <v>0</v>
          </cell>
          <cell r="J176">
            <v>0</v>
          </cell>
          <cell r="K176">
            <v>0</v>
          </cell>
          <cell r="L176">
            <v>0</v>
          </cell>
          <cell r="M176">
            <v>0</v>
          </cell>
          <cell r="N176">
            <v>0</v>
          </cell>
          <cell r="O176">
            <v>0</v>
          </cell>
          <cell r="P176">
            <v>0</v>
          </cell>
          <cell r="Q176">
            <v>0</v>
          </cell>
          <cell r="R176">
            <v>0</v>
          </cell>
          <cell r="S176">
            <v>0</v>
          </cell>
          <cell r="T176">
            <v>0</v>
          </cell>
          <cell r="U176">
            <v>0</v>
          </cell>
        </row>
        <row r="177">
          <cell r="B177" t="str">
            <v/>
          </cell>
          <cell r="C177" t="str">
            <v/>
          </cell>
          <cell r="D177" t="str">
            <v/>
          </cell>
          <cell r="E177">
            <v>0</v>
          </cell>
          <cell r="F177">
            <v>0</v>
          </cell>
          <cell r="G177">
            <v>0</v>
          </cell>
          <cell r="H177">
            <v>0</v>
          </cell>
          <cell r="I177">
            <v>0</v>
          </cell>
          <cell r="J177">
            <v>0</v>
          </cell>
          <cell r="K177">
            <v>0</v>
          </cell>
          <cell r="L177">
            <v>0</v>
          </cell>
          <cell r="M177">
            <v>0</v>
          </cell>
          <cell r="N177">
            <v>0</v>
          </cell>
          <cell r="O177">
            <v>0</v>
          </cell>
          <cell r="P177">
            <v>0</v>
          </cell>
          <cell r="Q177">
            <v>0</v>
          </cell>
          <cell r="R177">
            <v>0</v>
          </cell>
          <cell r="S177">
            <v>0</v>
          </cell>
          <cell r="T177">
            <v>0</v>
          </cell>
          <cell r="U177">
            <v>0</v>
          </cell>
        </row>
        <row r="178">
          <cell r="B178" t="str">
            <v/>
          </cell>
          <cell r="C178" t="str">
            <v/>
          </cell>
          <cell r="D178" t="str">
            <v/>
          </cell>
          <cell r="E178">
            <v>0</v>
          </cell>
          <cell r="F178">
            <v>0</v>
          </cell>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row>
        <row r="179">
          <cell r="B179" t="str">
            <v/>
          </cell>
          <cell r="C179" t="str">
            <v/>
          </cell>
          <cell r="D179" t="str">
            <v/>
          </cell>
          <cell r="E179">
            <v>0</v>
          </cell>
          <cell r="F179">
            <v>0</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row>
        <row r="180">
          <cell r="B180" t="str">
            <v/>
          </cell>
          <cell r="C180" t="str">
            <v/>
          </cell>
          <cell r="D180" t="str">
            <v/>
          </cell>
          <cell r="E180">
            <v>0</v>
          </cell>
          <cell r="F180">
            <v>0</v>
          </cell>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row>
        <row r="181">
          <cell r="B181" t="str">
            <v/>
          </cell>
          <cell r="C181" t="str">
            <v/>
          </cell>
          <cell r="D181" t="str">
            <v/>
          </cell>
          <cell r="E181">
            <v>0</v>
          </cell>
          <cell r="F181">
            <v>0</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row>
        <row r="182">
          <cell r="B182" t="str">
            <v/>
          </cell>
          <cell r="C182" t="str">
            <v/>
          </cell>
          <cell r="D182" t="str">
            <v/>
          </cell>
          <cell r="E182">
            <v>0</v>
          </cell>
          <cell r="F182">
            <v>0</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row>
        <row r="183">
          <cell r="B183" t="str">
            <v/>
          </cell>
          <cell r="C183" t="str">
            <v/>
          </cell>
          <cell r="D183" t="str">
            <v/>
          </cell>
          <cell r="E183">
            <v>0</v>
          </cell>
          <cell r="F183">
            <v>0</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row>
        <row r="184">
          <cell r="B184" t="str">
            <v/>
          </cell>
          <cell r="C184" t="str">
            <v/>
          </cell>
          <cell r="D184" t="str">
            <v/>
          </cell>
          <cell r="E184">
            <v>0</v>
          </cell>
          <cell r="F184">
            <v>0</v>
          </cell>
          <cell r="G184">
            <v>0</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row>
      </sheetData>
      <sheetData sheetId="22"/>
      <sheetData sheetId="23">
        <row r="6">
          <cell r="C6">
            <v>8262000</v>
          </cell>
          <cell r="D6" t="str">
            <v>Wavendon Gate School</v>
          </cell>
          <cell r="E6">
            <v>403</v>
          </cell>
          <cell r="F6">
            <v>403</v>
          </cell>
          <cell r="G6">
            <v>0</v>
          </cell>
          <cell r="H6">
            <v>1675765.4769901503</v>
          </cell>
          <cell r="I6">
            <v>0</v>
          </cell>
          <cell r="J6">
            <v>0</v>
          </cell>
          <cell r="K6">
            <v>59290.191599999998</v>
          </cell>
          <cell r="L6">
            <v>0</v>
          </cell>
          <cell r="M6">
            <v>142061.64720000001</v>
          </cell>
          <cell r="N6">
            <v>0</v>
          </cell>
          <cell r="O6">
            <v>3229.2516628428862</v>
          </cell>
          <cell r="P6">
            <v>26113.467773566037</v>
          </cell>
          <cell r="Q6">
            <v>941.8650683291761</v>
          </cell>
          <cell r="R6">
            <v>0</v>
          </cell>
          <cell r="S6">
            <v>3839.9114324189336</v>
          </cell>
          <cell r="T6">
            <v>0</v>
          </cell>
          <cell r="U6">
            <v>0</v>
          </cell>
          <cell r="V6">
            <v>0</v>
          </cell>
          <cell r="W6">
            <v>0</v>
          </cell>
          <cell r="X6">
            <v>0</v>
          </cell>
          <cell r="Y6">
            <v>0</v>
          </cell>
          <cell r="Z6">
            <v>0</v>
          </cell>
          <cell r="AA6">
            <v>27967.050044185853</v>
          </cell>
          <cell r="AB6">
            <v>0</v>
          </cell>
          <cell r="AC6">
            <v>100241.54150204279</v>
          </cell>
          <cell r="AD6">
            <v>0</v>
          </cell>
          <cell r="AE6">
            <v>0</v>
          </cell>
          <cell r="AF6">
            <v>0</v>
          </cell>
          <cell r="AG6">
            <v>157262.67600000001</v>
          </cell>
          <cell r="AH6">
            <v>0</v>
          </cell>
          <cell r="AI6">
            <v>0</v>
          </cell>
          <cell r="AJ6">
            <v>0</v>
          </cell>
          <cell r="AK6">
            <v>63857.43</v>
          </cell>
          <cell r="AL6">
            <v>0</v>
          </cell>
          <cell r="AM6">
            <v>0</v>
          </cell>
          <cell r="AN6">
            <v>0</v>
          </cell>
          <cell r="AO6">
            <v>0</v>
          </cell>
          <cell r="AP6">
            <v>0</v>
          </cell>
          <cell r="AQ6">
            <v>0</v>
          </cell>
          <cell r="AR6">
            <v>0</v>
          </cell>
          <cell r="AS6">
            <v>0</v>
          </cell>
          <cell r="AT6">
            <v>1675765.4769901503</v>
          </cell>
          <cell r="AU6">
            <v>363684.92628338566</v>
          </cell>
          <cell r="AV6">
            <v>221120.106</v>
          </cell>
          <cell r="AW6">
            <v>177789.85783745022</v>
          </cell>
          <cell r="AX6">
            <v>2260570.509273536</v>
          </cell>
          <cell r="AY6">
            <v>2196713.0792735359</v>
          </cell>
          <cell r="AZ6">
            <v>5115</v>
          </cell>
          <cell r="BA6">
            <v>2061345</v>
          </cell>
          <cell r="BB6">
            <v>0</v>
          </cell>
          <cell r="BC6">
            <v>0</v>
          </cell>
          <cell r="BD6">
            <v>2260570.509273536</v>
          </cell>
          <cell r="BE6">
            <v>2260570.5092735365</v>
          </cell>
          <cell r="BF6">
            <v>0</v>
          </cell>
          <cell r="BG6">
            <v>2125202.4300000002</v>
          </cell>
          <cell r="BH6">
            <v>1904082.3240000003</v>
          </cell>
          <cell r="BI6">
            <v>2039450.4032735361</v>
          </cell>
          <cell r="BJ6">
            <v>5060.670975864854</v>
          </cell>
          <cell r="BK6">
            <v>4885.6864460199013</v>
          </cell>
          <cell r="BL6">
            <v>3.5815751128994967E-2</v>
          </cell>
          <cell r="BM6">
            <v>0</v>
          </cell>
          <cell r="BN6">
            <v>0</v>
          </cell>
          <cell r="BO6">
            <v>2260570.509273536</v>
          </cell>
          <cell r="BP6">
            <v>5450.9009411253992</v>
          </cell>
          <cell r="BQ6" t="str">
            <v>Y</v>
          </cell>
          <cell r="BR6">
            <v>5609.3561024157225</v>
          </cell>
          <cell r="BS6">
            <v>3.477288015059421E-2</v>
          </cell>
          <cell r="BT6">
            <v>-21875.8475</v>
          </cell>
          <cell r="BU6">
            <v>2238694.6617735359</v>
          </cell>
          <cell r="BV6">
            <v>0</v>
          </cell>
          <cell r="BW6">
            <v>2238694.6617735359</v>
          </cell>
          <cell r="BX6">
            <v>63857.43</v>
          </cell>
          <cell r="BY6">
            <v>2174837.2317735357</v>
          </cell>
        </row>
        <row r="7">
          <cell r="C7">
            <v>8262002</v>
          </cell>
          <cell r="D7" t="str">
            <v>Portfields Primary School</v>
          </cell>
          <cell r="E7">
            <v>570</v>
          </cell>
          <cell r="F7">
            <v>570</v>
          </cell>
          <cell r="G7">
            <v>0</v>
          </cell>
          <cell r="H7">
            <v>2370189.3843285004</v>
          </cell>
          <cell r="I7">
            <v>0</v>
          </cell>
          <cell r="J7">
            <v>0</v>
          </cell>
          <cell r="K7">
            <v>47848.224799999749</v>
          </cell>
          <cell r="L7">
            <v>0</v>
          </cell>
          <cell r="M7">
            <v>114646.24159999941</v>
          </cell>
          <cell r="N7">
            <v>0</v>
          </cell>
          <cell r="O7">
            <v>2224.5407999999961</v>
          </cell>
          <cell r="P7">
            <v>3583.9823999999885</v>
          </cell>
          <cell r="Q7">
            <v>468.59539999999981</v>
          </cell>
          <cell r="R7">
            <v>0</v>
          </cell>
          <cell r="S7">
            <v>1091.6727999999996</v>
          </cell>
          <cell r="T7">
            <v>0</v>
          </cell>
          <cell r="U7">
            <v>0</v>
          </cell>
          <cell r="V7">
            <v>0</v>
          </cell>
          <cell r="W7">
            <v>0</v>
          </cell>
          <cell r="X7">
            <v>0</v>
          </cell>
          <cell r="Y7">
            <v>0</v>
          </cell>
          <cell r="Z7">
            <v>0</v>
          </cell>
          <cell r="AA7">
            <v>15039.749592000002</v>
          </cell>
          <cell r="AB7">
            <v>0</v>
          </cell>
          <cell r="AC7">
            <v>165327.35807439208</v>
          </cell>
          <cell r="AD7">
            <v>0</v>
          </cell>
          <cell r="AE7">
            <v>8926.9998399999604</v>
          </cell>
          <cell r="AF7">
            <v>0</v>
          </cell>
          <cell r="AG7">
            <v>157262.67600000001</v>
          </cell>
          <cell r="AH7">
            <v>0</v>
          </cell>
          <cell r="AI7">
            <v>0</v>
          </cell>
          <cell r="AJ7">
            <v>0</v>
          </cell>
          <cell r="AK7">
            <v>13770.99</v>
          </cell>
          <cell r="AL7">
            <v>0</v>
          </cell>
          <cell r="AM7">
            <v>0</v>
          </cell>
          <cell r="AN7">
            <v>0</v>
          </cell>
          <cell r="AO7">
            <v>0</v>
          </cell>
          <cell r="AP7">
            <v>0</v>
          </cell>
          <cell r="AQ7">
            <v>0</v>
          </cell>
          <cell r="AR7">
            <v>0</v>
          </cell>
          <cell r="AS7">
            <v>0</v>
          </cell>
          <cell r="AT7">
            <v>2370189.3843285004</v>
          </cell>
          <cell r="AU7">
            <v>359157.36530639115</v>
          </cell>
          <cell r="AV7">
            <v>171033.666</v>
          </cell>
          <cell r="AW7">
            <v>236022.75890660961</v>
          </cell>
          <cell r="AX7">
            <v>2900380.4156348919</v>
          </cell>
          <cell r="AY7">
            <v>2886609.4256348917</v>
          </cell>
          <cell r="AZ7">
            <v>5115</v>
          </cell>
          <cell r="BA7">
            <v>2915550</v>
          </cell>
          <cell r="BB7">
            <v>28940.574365108274</v>
          </cell>
          <cell r="BC7">
            <v>0</v>
          </cell>
          <cell r="BD7">
            <v>2929320.99</v>
          </cell>
          <cell r="BE7">
            <v>2929320.9900000007</v>
          </cell>
          <cell r="BF7">
            <v>0</v>
          </cell>
          <cell r="BG7">
            <v>2929320.99</v>
          </cell>
          <cell r="BH7">
            <v>2758287.324</v>
          </cell>
          <cell r="BI7">
            <v>2758287.324</v>
          </cell>
          <cell r="BJ7">
            <v>4839.1005684210522</v>
          </cell>
          <cell r="BK7">
            <v>4848.2952596581199</v>
          </cell>
          <cell r="BL7">
            <v>-1.8964792250948928E-3</v>
          </cell>
          <cell r="BM7">
            <v>1.8964792250948928E-3</v>
          </cell>
          <cell r="BN7">
            <v>5240.9740051285735</v>
          </cell>
          <cell r="BO7">
            <v>2934561.9640051289</v>
          </cell>
          <cell r="BP7">
            <v>5124.1946912370677</v>
          </cell>
          <cell r="BQ7" t="str">
            <v>Y</v>
          </cell>
          <cell r="BR7">
            <v>5148.3543228160161</v>
          </cell>
          <cell r="BS7">
            <v>1.4642214748656901E-3</v>
          </cell>
          <cell r="BT7">
            <v>-30941.024999999998</v>
          </cell>
          <cell r="BU7">
            <v>2903620.939005129</v>
          </cell>
          <cell r="BV7">
            <v>0</v>
          </cell>
          <cell r="BW7">
            <v>2903620.939005129</v>
          </cell>
          <cell r="BX7">
            <v>13770.99</v>
          </cell>
          <cell r="BY7">
            <v>2889849.9490051288</v>
          </cell>
        </row>
        <row r="8">
          <cell r="C8">
            <v>8262006</v>
          </cell>
          <cell r="D8" t="str">
            <v>Howe Park School</v>
          </cell>
          <cell r="E8">
            <v>111</v>
          </cell>
          <cell r="F8">
            <v>111</v>
          </cell>
          <cell r="G8">
            <v>0</v>
          </cell>
          <cell r="H8">
            <v>461563.19589555007</v>
          </cell>
          <cell r="I8">
            <v>0</v>
          </cell>
          <cell r="J8">
            <v>0</v>
          </cell>
          <cell r="K8">
            <v>8841.5197999999891</v>
          </cell>
          <cell r="L8">
            <v>0</v>
          </cell>
          <cell r="M8">
            <v>22430.786399999979</v>
          </cell>
          <cell r="N8">
            <v>0</v>
          </cell>
          <cell r="O8">
            <v>494.34239999999949</v>
          </cell>
          <cell r="P8">
            <v>597.33039999999949</v>
          </cell>
          <cell r="Q8">
            <v>468.59539999999953</v>
          </cell>
          <cell r="R8">
            <v>0</v>
          </cell>
          <cell r="S8">
            <v>0</v>
          </cell>
          <cell r="T8">
            <v>0</v>
          </cell>
          <cell r="U8">
            <v>0</v>
          </cell>
          <cell r="V8">
            <v>0</v>
          </cell>
          <cell r="W8">
            <v>0</v>
          </cell>
          <cell r="X8">
            <v>0</v>
          </cell>
          <cell r="Y8">
            <v>0</v>
          </cell>
          <cell r="Z8">
            <v>0</v>
          </cell>
          <cell r="AA8">
            <v>20562.346415384556</v>
          </cell>
          <cell r="AB8">
            <v>0</v>
          </cell>
          <cell r="AC8">
            <v>32068.055688311724</v>
          </cell>
          <cell r="AD8">
            <v>0</v>
          </cell>
          <cell r="AE8">
            <v>0</v>
          </cell>
          <cell r="AF8">
            <v>0</v>
          </cell>
          <cell r="AG8">
            <v>157262.67600000001</v>
          </cell>
          <cell r="AH8">
            <v>0</v>
          </cell>
          <cell r="AI8">
            <v>0</v>
          </cell>
          <cell r="AJ8">
            <v>0</v>
          </cell>
          <cell r="AK8">
            <v>31373.43</v>
          </cell>
          <cell r="AL8">
            <v>0</v>
          </cell>
          <cell r="AM8">
            <v>0</v>
          </cell>
          <cell r="AN8">
            <v>0</v>
          </cell>
          <cell r="AO8">
            <v>0</v>
          </cell>
          <cell r="AP8">
            <v>0</v>
          </cell>
          <cell r="AQ8">
            <v>0</v>
          </cell>
          <cell r="AR8">
            <v>0</v>
          </cell>
          <cell r="AS8">
            <v>0</v>
          </cell>
          <cell r="AT8">
            <v>461563.19589555007</v>
          </cell>
          <cell r="AU8">
            <v>85462.976503696249</v>
          </cell>
          <cell r="AV8">
            <v>188636.106</v>
          </cell>
          <cell r="AW8">
            <v>43056.540394393443</v>
          </cell>
          <cell r="AX8">
            <v>735662.2783992464</v>
          </cell>
          <cell r="AY8">
            <v>704288.84839924634</v>
          </cell>
          <cell r="AZ8">
            <v>5115</v>
          </cell>
          <cell r="BA8">
            <v>567765</v>
          </cell>
          <cell r="BB8">
            <v>0</v>
          </cell>
          <cell r="BC8">
            <v>0</v>
          </cell>
          <cell r="BD8">
            <v>735662.2783992464</v>
          </cell>
          <cell r="BE8">
            <v>735662.2783992464</v>
          </cell>
          <cell r="BF8">
            <v>0</v>
          </cell>
          <cell r="BG8">
            <v>599138.43000000005</v>
          </cell>
          <cell r="BH8">
            <v>410502.32400000008</v>
          </cell>
          <cell r="BI8">
            <v>547026.17239924637</v>
          </cell>
          <cell r="BJ8">
            <v>4928.1637153085258</v>
          </cell>
          <cell r="BK8">
            <v>4851.1787999999997</v>
          </cell>
          <cell r="BL8">
            <v>1.586932135103453E-2</v>
          </cell>
          <cell r="BM8">
            <v>0</v>
          </cell>
          <cell r="BN8">
            <v>0</v>
          </cell>
          <cell r="BO8">
            <v>735662.2783992464</v>
          </cell>
          <cell r="BP8">
            <v>6344.9445801733909</v>
          </cell>
          <cell r="BQ8" t="str">
            <v>Y</v>
          </cell>
          <cell r="BR8">
            <v>6627.5880936869044</v>
          </cell>
          <cell r="BS8">
            <v>8.1562472900707172E-2</v>
          </cell>
          <cell r="BT8">
            <v>-6025.3575000000001</v>
          </cell>
          <cell r="BU8">
            <v>729636.92089924635</v>
          </cell>
          <cell r="BV8">
            <v>0</v>
          </cell>
          <cell r="BW8">
            <v>729636.92089924635</v>
          </cell>
          <cell r="BX8">
            <v>31373.43</v>
          </cell>
          <cell r="BY8">
            <v>698263.4908992463</v>
          </cell>
        </row>
        <row r="9">
          <cell r="C9">
            <v>8262007</v>
          </cell>
          <cell r="D9" t="str">
            <v>Long Meadow School</v>
          </cell>
          <cell r="E9">
            <v>350</v>
          </cell>
          <cell r="F9">
            <v>350</v>
          </cell>
          <cell r="G9">
            <v>0</v>
          </cell>
          <cell r="H9">
            <v>1455379.4465175001</v>
          </cell>
          <cell r="I9">
            <v>0</v>
          </cell>
          <cell r="J9">
            <v>0</v>
          </cell>
          <cell r="K9">
            <v>30165.185199999869</v>
          </cell>
          <cell r="L9">
            <v>0</v>
          </cell>
          <cell r="M9">
            <v>72276.978399999687</v>
          </cell>
          <cell r="N9">
            <v>0</v>
          </cell>
          <cell r="O9">
            <v>247.1711999999994</v>
          </cell>
          <cell r="P9">
            <v>1194.6607999999972</v>
          </cell>
          <cell r="Q9">
            <v>3280.1677999999997</v>
          </cell>
          <cell r="R9">
            <v>514.9399999999988</v>
          </cell>
          <cell r="S9">
            <v>545.83639999999866</v>
          </cell>
          <cell r="T9">
            <v>0</v>
          </cell>
          <cell r="U9">
            <v>0</v>
          </cell>
          <cell r="V9">
            <v>0</v>
          </cell>
          <cell r="W9">
            <v>0</v>
          </cell>
          <cell r="X9">
            <v>0</v>
          </cell>
          <cell r="Y9">
            <v>0</v>
          </cell>
          <cell r="Z9">
            <v>0</v>
          </cell>
          <cell r="AA9">
            <v>44673.905777777749</v>
          </cell>
          <cell r="AB9">
            <v>0</v>
          </cell>
          <cell r="AC9">
            <v>142761.26587799852</v>
          </cell>
          <cell r="AD9">
            <v>0</v>
          </cell>
          <cell r="AE9">
            <v>2028.8635999999947</v>
          </cell>
          <cell r="AF9">
            <v>0</v>
          </cell>
          <cell r="AG9">
            <v>157262.67600000001</v>
          </cell>
          <cell r="AH9">
            <v>0</v>
          </cell>
          <cell r="AI9">
            <v>0</v>
          </cell>
          <cell r="AJ9">
            <v>0</v>
          </cell>
          <cell r="AK9">
            <v>68299.69</v>
          </cell>
          <cell r="AL9">
            <v>0</v>
          </cell>
          <cell r="AM9">
            <v>0</v>
          </cell>
          <cell r="AN9">
            <v>0</v>
          </cell>
          <cell r="AO9">
            <v>0</v>
          </cell>
          <cell r="AP9">
            <v>0</v>
          </cell>
          <cell r="AQ9">
            <v>0</v>
          </cell>
          <cell r="AR9">
            <v>0</v>
          </cell>
          <cell r="AS9">
            <v>0</v>
          </cell>
          <cell r="AT9">
            <v>1455379.4465175001</v>
          </cell>
          <cell r="AU9">
            <v>297688.97505577578</v>
          </cell>
          <cell r="AV9">
            <v>225562.36600000001</v>
          </cell>
          <cell r="AW9">
            <v>159824.55610359908</v>
          </cell>
          <cell r="AX9">
            <v>1978630.7875732759</v>
          </cell>
          <cell r="AY9">
            <v>1910331.0975732759</v>
          </cell>
          <cell r="AZ9">
            <v>5115</v>
          </cell>
          <cell r="BA9">
            <v>1790250</v>
          </cell>
          <cell r="BB9">
            <v>0</v>
          </cell>
          <cell r="BC9">
            <v>0</v>
          </cell>
          <cell r="BD9">
            <v>1978630.7875732759</v>
          </cell>
          <cell r="BE9">
            <v>1978630.7875732756</v>
          </cell>
          <cell r="BF9">
            <v>0</v>
          </cell>
          <cell r="BG9">
            <v>1858549.69</v>
          </cell>
          <cell r="BH9">
            <v>1632987.324</v>
          </cell>
          <cell r="BI9">
            <v>1753068.4215732759</v>
          </cell>
          <cell r="BJ9">
            <v>5008.7669187807887</v>
          </cell>
          <cell r="BK9">
            <v>4757.0480812169317</v>
          </cell>
          <cell r="BL9">
            <v>5.291492397517731E-2</v>
          </cell>
          <cell r="BM9">
            <v>0</v>
          </cell>
          <cell r="BN9">
            <v>0</v>
          </cell>
          <cell r="BO9">
            <v>1978630.7875732759</v>
          </cell>
          <cell r="BP9">
            <v>5458.0888502093594</v>
          </cell>
          <cell r="BQ9" t="str">
            <v>Y</v>
          </cell>
          <cell r="BR9">
            <v>5653.2308216379306</v>
          </cell>
          <cell r="BS9">
            <v>5.9676515915737305E-2</v>
          </cell>
          <cell r="BT9">
            <v>-18998.875</v>
          </cell>
          <cell r="BU9">
            <v>1959631.9125732759</v>
          </cell>
          <cell r="BV9">
            <v>0</v>
          </cell>
          <cell r="BW9">
            <v>1959631.9125732759</v>
          </cell>
          <cell r="BX9">
            <v>68299.69</v>
          </cell>
          <cell r="BY9">
            <v>1891332.2225732759</v>
          </cell>
        </row>
        <row r="10">
          <cell r="C10">
            <v>8262015</v>
          </cell>
          <cell r="D10" t="str">
            <v>Castlethorpe First School</v>
          </cell>
          <cell r="E10">
            <v>39</v>
          </cell>
          <cell r="F10">
            <v>39</v>
          </cell>
          <cell r="G10">
            <v>0</v>
          </cell>
          <cell r="H10">
            <v>162170.85261195002</v>
          </cell>
          <cell r="I10">
            <v>0</v>
          </cell>
          <cell r="J10">
            <v>0</v>
          </cell>
          <cell r="K10">
            <v>4160.7151999999969</v>
          </cell>
          <cell r="L10">
            <v>0</v>
          </cell>
          <cell r="M10">
            <v>11215.393199999962</v>
          </cell>
          <cell r="N10">
            <v>0</v>
          </cell>
          <cell r="O10">
            <v>0</v>
          </cell>
          <cell r="P10">
            <v>0</v>
          </cell>
          <cell r="Q10">
            <v>0</v>
          </cell>
          <cell r="R10">
            <v>0</v>
          </cell>
          <cell r="S10">
            <v>0</v>
          </cell>
          <cell r="T10">
            <v>0</v>
          </cell>
          <cell r="U10">
            <v>0</v>
          </cell>
          <cell r="V10">
            <v>0</v>
          </cell>
          <cell r="W10">
            <v>0</v>
          </cell>
          <cell r="X10">
            <v>0</v>
          </cell>
          <cell r="Y10">
            <v>0</v>
          </cell>
          <cell r="Z10">
            <v>0</v>
          </cell>
          <cell r="AA10">
            <v>1020.8685499999985</v>
          </cell>
          <cell r="AB10">
            <v>0</v>
          </cell>
          <cell r="AC10">
            <v>8033.0639999999667</v>
          </cell>
          <cell r="AD10">
            <v>0</v>
          </cell>
          <cell r="AE10">
            <v>0</v>
          </cell>
          <cell r="AF10">
            <v>0</v>
          </cell>
          <cell r="AG10">
            <v>157262.67600000001</v>
          </cell>
          <cell r="AH10">
            <v>47378.33001869158</v>
          </cell>
          <cell r="AI10">
            <v>0</v>
          </cell>
          <cell r="AJ10">
            <v>0</v>
          </cell>
          <cell r="AK10">
            <v>0</v>
          </cell>
          <cell r="AL10">
            <v>0</v>
          </cell>
          <cell r="AM10">
            <v>0</v>
          </cell>
          <cell r="AN10">
            <v>0</v>
          </cell>
          <cell r="AO10">
            <v>0</v>
          </cell>
          <cell r="AP10">
            <v>0</v>
          </cell>
          <cell r="AQ10">
            <v>0</v>
          </cell>
          <cell r="AR10">
            <v>0</v>
          </cell>
          <cell r="AS10">
            <v>0</v>
          </cell>
          <cell r="AT10">
            <v>162170.85261195002</v>
          </cell>
          <cell r="AU10">
            <v>24430.040949999922</v>
          </cell>
          <cell r="AV10">
            <v>204641.00601869158</v>
          </cell>
          <cell r="AW10">
            <v>13980.240984477974</v>
          </cell>
          <cell r="AX10">
            <v>391241.89958064153</v>
          </cell>
          <cell r="AY10">
            <v>391241.89958064153</v>
          </cell>
          <cell r="AZ10">
            <v>5115</v>
          </cell>
          <cell r="BA10">
            <v>199485</v>
          </cell>
          <cell r="BB10">
            <v>0</v>
          </cell>
          <cell r="BC10">
            <v>0</v>
          </cell>
          <cell r="BD10">
            <v>391241.89958064153</v>
          </cell>
          <cell r="BE10">
            <v>391241.89958064153</v>
          </cell>
          <cell r="BF10">
            <v>0</v>
          </cell>
          <cell r="BG10">
            <v>199485</v>
          </cell>
          <cell r="BH10">
            <v>-5156.0060186915798</v>
          </cell>
          <cell r="BI10">
            <v>186600.89356194995</v>
          </cell>
          <cell r="BJ10">
            <v>4784.6382964602553</v>
          </cell>
          <cell r="BK10">
            <v>4635.0319523914231</v>
          </cell>
          <cell r="BL10">
            <v>3.227730587523641E-2</v>
          </cell>
          <cell r="BM10">
            <v>0</v>
          </cell>
          <cell r="BN10">
            <v>0</v>
          </cell>
          <cell r="BO10">
            <v>391241.89958064153</v>
          </cell>
          <cell r="BP10">
            <v>10031.843578990809</v>
          </cell>
          <cell r="BQ10" t="str">
            <v>Y</v>
          </cell>
          <cell r="BR10">
            <v>10031.843578990809</v>
          </cell>
          <cell r="BS10">
            <v>-5.8386352722601731E-2</v>
          </cell>
          <cell r="BT10">
            <v>-2117.0174999999999</v>
          </cell>
          <cell r="BU10">
            <v>389124.88208064152</v>
          </cell>
          <cell r="BV10">
            <v>0</v>
          </cell>
          <cell r="BW10">
            <v>389124.88208064152</v>
          </cell>
          <cell r="BX10">
            <v>0</v>
          </cell>
          <cell r="BY10">
            <v>389124.88208064152</v>
          </cell>
        </row>
        <row r="11">
          <cell r="C11">
            <v>8262017</v>
          </cell>
          <cell r="D11" t="str">
            <v>Broughton Fields Primary School</v>
          </cell>
          <cell r="E11">
            <v>387</v>
          </cell>
          <cell r="F11">
            <v>387</v>
          </cell>
          <cell r="G11">
            <v>0</v>
          </cell>
          <cell r="H11">
            <v>1609233.8451493501</v>
          </cell>
          <cell r="I11">
            <v>0</v>
          </cell>
          <cell r="J11">
            <v>0</v>
          </cell>
          <cell r="K11">
            <v>52529.029399999825</v>
          </cell>
          <cell r="L11">
            <v>0</v>
          </cell>
          <cell r="M11">
            <v>125861.63479999959</v>
          </cell>
          <cell r="N11">
            <v>0</v>
          </cell>
          <cell r="O11">
            <v>1490.7312374025892</v>
          </cell>
          <cell r="P11">
            <v>3302.383782857135</v>
          </cell>
          <cell r="Q11">
            <v>471.02966181818044</v>
          </cell>
          <cell r="R11">
            <v>1035.230025974025</v>
          </cell>
          <cell r="S11">
            <v>0</v>
          </cell>
          <cell r="T11">
            <v>0</v>
          </cell>
          <cell r="U11">
            <v>0</v>
          </cell>
          <cell r="V11">
            <v>0</v>
          </cell>
          <cell r="W11">
            <v>0</v>
          </cell>
          <cell r="X11">
            <v>0</v>
          </cell>
          <cell r="Y11">
            <v>0</v>
          </cell>
          <cell r="Z11">
            <v>0</v>
          </cell>
          <cell r="AA11">
            <v>35858.963362831724</v>
          </cell>
          <cell r="AB11">
            <v>0</v>
          </cell>
          <cell r="AC11">
            <v>151769.73118682235</v>
          </cell>
          <cell r="AD11">
            <v>0</v>
          </cell>
          <cell r="AE11">
            <v>6877.8476039999841</v>
          </cell>
          <cell r="AF11">
            <v>0</v>
          </cell>
          <cell r="AG11">
            <v>157262.67600000001</v>
          </cell>
          <cell r="AH11">
            <v>0</v>
          </cell>
          <cell r="AI11">
            <v>0</v>
          </cell>
          <cell r="AJ11">
            <v>0</v>
          </cell>
          <cell r="AK11">
            <v>77739.48</v>
          </cell>
          <cell r="AL11">
            <v>0</v>
          </cell>
          <cell r="AM11">
            <v>0</v>
          </cell>
          <cell r="AN11">
            <v>0</v>
          </cell>
          <cell r="AO11">
            <v>0</v>
          </cell>
          <cell r="AP11">
            <v>0</v>
          </cell>
          <cell r="AQ11">
            <v>0</v>
          </cell>
          <cell r="AR11">
            <v>0</v>
          </cell>
          <cell r="AS11">
            <v>0</v>
          </cell>
          <cell r="AT11">
            <v>1609233.8451493501</v>
          </cell>
          <cell r="AU11">
            <v>379196.58106170542</v>
          </cell>
          <cell r="AV11">
            <v>235002.15600000002</v>
          </cell>
          <cell r="AW11">
            <v>186355.55741734957</v>
          </cell>
          <cell r="AX11">
            <v>2223432.5822110558</v>
          </cell>
          <cell r="AY11">
            <v>2145693.1022110558</v>
          </cell>
          <cell r="AZ11">
            <v>5115</v>
          </cell>
          <cell r="BA11">
            <v>1979505</v>
          </cell>
          <cell r="BB11">
            <v>0</v>
          </cell>
          <cell r="BC11">
            <v>0</v>
          </cell>
          <cell r="BD11">
            <v>2223432.5822110558</v>
          </cell>
          <cell r="BE11">
            <v>2223432.5822110558</v>
          </cell>
          <cell r="BF11">
            <v>0</v>
          </cell>
          <cell r="BG11">
            <v>2057244.48</v>
          </cell>
          <cell r="BH11">
            <v>1822242.324</v>
          </cell>
          <cell r="BI11">
            <v>1988430.4262110558</v>
          </cell>
          <cell r="BJ11">
            <v>5138.0631168244336</v>
          </cell>
          <cell r="BK11">
            <v>4979.172614742014</v>
          </cell>
          <cell r="BL11">
            <v>3.1911025059060363E-2</v>
          </cell>
          <cell r="BM11">
            <v>0</v>
          </cell>
          <cell r="BN11">
            <v>0</v>
          </cell>
          <cell r="BO11">
            <v>2223432.5822110558</v>
          </cell>
          <cell r="BP11">
            <v>5544.426620700403</v>
          </cell>
          <cell r="BQ11" t="str">
            <v>Y</v>
          </cell>
          <cell r="BR11">
            <v>5745.3038300027283</v>
          </cell>
          <cell r="BS11">
            <v>3.9330023199902309E-2</v>
          </cell>
          <cell r="BT11">
            <v>-21007.327499999999</v>
          </cell>
          <cell r="BU11">
            <v>2202425.2547110557</v>
          </cell>
          <cell r="BV11">
            <v>0</v>
          </cell>
          <cell r="BW11">
            <v>2202425.2547110557</v>
          </cell>
          <cell r="BX11">
            <v>77739.48</v>
          </cell>
          <cell r="BY11">
            <v>2124685.7747110557</v>
          </cell>
        </row>
        <row r="12">
          <cell r="C12">
            <v>8262042</v>
          </cell>
          <cell r="D12" t="str">
            <v>Hanslope Primary School</v>
          </cell>
          <cell r="E12">
            <v>281.75</v>
          </cell>
          <cell r="F12">
            <v>281.75</v>
          </cell>
          <cell r="G12">
            <v>0</v>
          </cell>
          <cell r="H12">
            <v>1171580.4544465877</v>
          </cell>
          <cell r="I12">
            <v>0</v>
          </cell>
          <cell r="J12">
            <v>0</v>
          </cell>
          <cell r="K12">
            <v>29521.741262820444</v>
          </cell>
          <cell r="L12">
            <v>0</v>
          </cell>
          <cell r="M12">
            <v>77165.739538461276</v>
          </cell>
          <cell r="N12">
            <v>0</v>
          </cell>
          <cell r="O12">
            <v>0</v>
          </cell>
          <cell r="P12">
            <v>309.37102977941146</v>
          </cell>
          <cell r="Q12">
            <v>0</v>
          </cell>
          <cell r="R12">
            <v>533.39832720588186</v>
          </cell>
          <cell r="S12">
            <v>0</v>
          </cell>
          <cell r="T12">
            <v>0</v>
          </cell>
          <cell r="U12">
            <v>0</v>
          </cell>
          <cell r="V12">
            <v>0</v>
          </cell>
          <cell r="W12">
            <v>0</v>
          </cell>
          <cell r="X12">
            <v>0</v>
          </cell>
          <cell r="Y12">
            <v>0</v>
          </cell>
          <cell r="Z12">
            <v>0</v>
          </cell>
          <cell r="AA12">
            <v>5272.4268353191328</v>
          </cell>
          <cell r="AB12">
            <v>0</v>
          </cell>
          <cell r="AC12">
            <v>78097.249599430725</v>
          </cell>
          <cell r="AD12">
            <v>0</v>
          </cell>
          <cell r="AE12">
            <v>1696.0519363846045</v>
          </cell>
          <cell r="AF12">
            <v>0</v>
          </cell>
          <cell r="AG12">
            <v>157262.67600000001</v>
          </cell>
          <cell r="AH12">
            <v>0</v>
          </cell>
          <cell r="AI12">
            <v>0</v>
          </cell>
          <cell r="AJ12">
            <v>0</v>
          </cell>
          <cell r="AK12">
            <v>44700.2</v>
          </cell>
          <cell r="AL12">
            <v>0</v>
          </cell>
          <cell r="AM12">
            <v>0</v>
          </cell>
          <cell r="AN12">
            <v>0</v>
          </cell>
          <cell r="AO12">
            <v>0</v>
          </cell>
          <cell r="AP12">
            <v>0</v>
          </cell>
          <cell r="AQ12">
            <v>0</v>
          </cell>
          <cell r="AR12">
            <v>0</v>
          </cell>
          <cell r="AS12">
            <v>0</v>
          </cell>
          <cell r="AT12">
            <v>1171580.4544465877</v>
          </cell>
          <cell r="AU12">
            <v>192595.9785294015</v>
          </cell>
          <cell r="AV12">
            <v>201962.87599999999</v>
          </cell>
          <cell r="AW12">
            <v>111533.44782845012</v>
          </cell>
          <cell r="AX12">
            <v>1566139.3089759892</v>
          </cell>
          <cell r="AY12">
            <v>1521439.1089759893</v>
          </cell>
          <cell r="AZ12">
            <v>5115</v>
          </cell>
          <cell r="BA12">
            <v>1441151.25</v>
          </cell>
          <cell r="BB12">
            <v>0</v>
          </cell>
          <cell r="BC12">
            <v>0</v>
          </cell>
          <cell r="BD12">
            <v>1566139.3089759892</v>
          </cell>
          <cell r="BE12">
            <v>1566139.3089759888</v>
          </cell>
          <cell r="BF12">
            <v>0</v>
          </cell>
          <cell r="BG12">
            <v>1485851.45</v>
          </cell>
          <cell r="BH12">
            <v>1283888.574</v>
          </cell>
          <cell r="BI12">
            <v>1364176.4329759893</v>
          </cell>
          <cell r="BJ12">
            <v>4841.7974551055522</v>
          </cell>
          <cell r="BK12">
            <v>4788.194744760357</v>
          </cell>
          <cell r="BL12">
            <v>1.1194764040007302E-2</v>
          </cell>
          <cell r="BM12">
            <v>0</v>
          </cell>
          <cell r="BN12">
            <v>0</v>
          </cell>
          <cell r="BO12">
            <v>1566139.3089759892</v>
          </cell>
          <cell r="BP12">
            <v>5399.9613450789329</v>
          </cell>
          <cell r="BQ12" t="str">
            <v>Y</v>
          </cell>
          <cell r="BR12">
            <v>5558.6133415296863</v>
          </cell>
          <cell r="BS12">
            <v>1.464294443428904E-2</v>
          </cell>
          <cell r="BT12">
            <v>-15294.094375000001</v>
          </cell>
          <cell r="BU12">
            <v>1550845.2146009891</v>
          </cell>
          <cell r="BV12">
            <v>0</v>
          </cell>
          <cell r="BW12">
            <v>1550845.2146009891</v>
          </cell>
          <cell r="BX12">
            <v>44700.2</v>
          </cell>
          <cell r="BY12">
            <v>1506145.0146009892</v>
          </cell>
        </row>
        <row r="13">
          <cell r="C13">
            <v>8262043</v>
          </cell>
          <cell r="D13" t="str">
            <v>Haversham Village School</v>
          </cell>
          <cell r="E13">
            <v>157</v>
          </cell>
          <cell r="F13">
            <v>157</v>
          </cell>
          <cell r="G13">
            <v>0</v>
          </cell>
          <cell r="H13">
            <v>652841.63743785012</v>
          </cell>
          <cell r="I13">
            <v>0</v>
          </cell>
          <cell r="J13">
            <v>0</v>
          </cell>
          <cell r="K13">
            <v>2080.3575999999975</v>
          </cell>
          <cell r="L13">
            <v>0</v>
          </cell>
          <cell r="M13">
            <v>4984.6191999999955</v>
          </cell>
          <cell r="N13">
            <v>0</v>
          </cell>
          <cell r="O13">
            <v>2718.8831999999989</v>
          </cell>
          <cell r="P13">
            <v>2389.3215999999979</v>
          </cell>
          <cell r="Q13">
            <v>937.19079999999906</v>
          </cell>
          <cell r="R13">
            <v>0</v>
          </cell>
          <cell r="S13">
            <v>0</v>
          </cell>
          <cell r="T13">
            <v>0</v>
          </cell>
          <cell r="U13">
            <v>0</v>
          </cell>
          <cell r="V13">
            <v>0</v>
          </cell>
          <cell r="W13">
            <v>0</v>
          </cell>
          <cell r="X13">
            <v>0</v>
          </cell>
          <cell r="Y13">
            <v>0</v>
          </cell>
          <cell r="Z13">
            <v>0</v>
          </cell>
          <cell r="AA13">
            <v>2241.6274454545428</v>
          </cell>
          <cell r="AB13">
            <v>0</v>
          </cell>
          <cell r="AC13">
            <v>51231.663917360529</v>
          </cell>
          <cell r="AD13">
            <v>0</v>
          </cell>
          <cell r="AE13">
            <v>0</v>
          </cell>
          <cell r="AF13">
            <v>0</v>
          </cell>
          <cell r="AG13">
            <v>157262.67600000001</v>
          </cell>
          <cell r="AH13">
            <v>0</v>
          </cell>
          <cell r="AI13">
            <v>0</v>
          </cell>
          <cell r="AJ13">
            <v>0</v>
          </cell>
          <cell r="AK13">
            <v>32761.64</v>
          </cell>
          <cell r="AL13">
            <v>0</v>
          </cell>
          <cell r="AM13">
            <v>0</v>
          </cell>
          <cell r="AN13">
            <v>0</v>
          </cell>
          <cell r="AO13">
            <v>0</v>
          </cell>
          <cell r="AP13">
            <v>0</v>
          </cell>
          <cell r="AQ13">
            <v>0</v>
          </cell>
          <cell r="AR13">
            <v>0</v>
          </cell>
          <cell r="AS13">
            <v>0</v>
          </cell>
          <cell r="AT13">
            <v>652841.63743785012</v>
          </cell>
          <cell r="AU13">
            <v>66583.663762815064</v>
          </cell>
          <cell r="AV13">
            <v>190024.31599999999</v>
          </cell>
          <cell r="AW13">
            <v>58424.504032062294</v>
          </cell>
          <cell r="AX13">
            <v>909449.61720066518</v>
          </cell>
          <cell r="AY13">
            <v>876687.97720066516</v>
          </cell>
          <cell r="AZ13">
            <v>5115</v>
          </cell>
          <cell r="BA13">
            <v>803055</v>
          </cell>
          <cell r="BB13">
            <v>0</v>
          </cell>
          <cell r="BC13">
            <v>0</v>
          </cell>
          <cell r="BD13">
            <v>909449.61720066518</v>
          </cell>
          <cell r="BE13">
            <v>909449.61720066518</v>
          </cell>
          <cell r="BF13">
            <v>0</v>
          </cell>
          <cell r="BG13">
            <v>835816.64</v>
          </cell>
          <cell r="BH13">
            <v>645792.32400000002</v>
          </cell>
          <cell r="BI13">
            <v>719425.30120066518</v>
          </cell>
          <cell r="BJ13">
            <v>4582.3267592399052</v>
          </cell>
          <cell r="BK13">
            <v>4508.1273578616347</v>
          </cell>
          <cell r="BL13">
            <v>1.645902954557742E-2</v>
          </cell>
          <cell r="BM13">
            <v>0</v>
          </cell>
          <cell r="BN13">
            <v>0</v>
          </cell>
          <cell r="BO13">
            <v>909449.61720066518</v>
          </cell>
          <cell r="BP13">
            <v>5583.9998547813066</v>
          </cell>
          <cell r="BQ13" t="str">
            <v>Y</v>
          </cell>
          <cell r="BR13">
            <v>5792.6727210233448</v>
          </cell>
          <cell r="BS13">
            <v>2.7213186594886141E-2</v>
          </cell>
          <cell r="BT13">
            <v>-8522.3524999999991</v>
          </cell>
          <cell r="BU13">
            <v>900927.26470066514</v>
          </cell>
          <cell r="BV13">
            <v>0</v>
          </cell>
          <cell r="BW13">
            <v>900927.26470066514</v>
          </cell>
          <cell r="BX13">
            <v>32761.64</v>
          </cell>
          <cell r="BY13">
            <v>868165.62470066512</v>
          </cell>
        </row>
        <row r="14">
          <cell r="C14">
            <v>8262062</v>
          </cell>
          <cell r="D14" t="str">
            <v>Oldbrook First School and Nursery</v>
          </cell>
          <cell r="E14">
            <v>148</v>
          </cell>
          <cell r="F14">
            <v>148</v>
          </cell>
          <cell r="G14">
            <v>0</v>
          </cell>
          <cell r="H14">
            <v>615417.5945274001</v>
          </cell>
          <cell r="I14">
            <v>0</v>
          </cell>
          <cell r="J14">
            <v>0</v>
          </cell>
          <cell r="K14">
            <v>22883.933599999971</v>
          </cell>
          <cell r="L14">
            <v>0</v>
          </cell>
          <cell r="M14">
            <v>54830.811199999938</v>
          </cell>
          <cell r="N14">
            <v>0</v>
          </cell>
          <cell r="O14">
            <v>1730.1984</v>
          </cell>
          <cell r="P14">
            <v>11647.942799999977</v>
          </cell>
          <cell r="Q14">
            <v>2811.5723999999968</v>
          </cell>
          <cell r="R14">
            <v>514.93999999999949</v>
          </cell>
          <cell r="S14">
            <v>545.83639999999946</v>
          </cell>
          <cell r="T14">
            <v>0</v>
          </cell>
          <cell r="U14">
            <v>0</v>
          </cell>
          <cell r="V14">
            <v>0</v>
          </cell>
          <cell r="W14">
            <v>0</v>
          </cell>
          <cell r="X14">
            <v>0</v>
          </cell>
          <cell r="Y14">
            <v>0</v>
          </cell>
          <cell r="Z14">
            <v>0</v>
          </cell>
          <cell r="AA14">
            <v>47400.327968627411</v>
          </cell>
          <cell r="AB14">
            <v>0</v>
          </cell>
          <cell r="AC14">
            <v>76522.185795918267</v>
          </cell>
          <cell r="AD14">
            <v>0</v>
          </cell>
          <cell r="AE14">
            <v>0</v>
          </cell>
          <cell r="AF14">
            <v>0</v>
          </cell>
          <cell r="AG14">
            <v>157262.67600000001</v>
          </cell>
          <cell r="AH14">
            <v>0</v>
          </cell>
          <cell r="AI14">
            <v>0</v>
          </cell>
          <cell r="AJ14">
            <v>0</v>
          </cell>
          <cell r="AK14">
            <v>35538.050000000003</v>
          </cell>
          <cell r="AL14">
            <v>0</v>
          </cell>
          <cell r="AM14">
            <v>0</v>
          </cell>
          <cell r="AN14">
            <v>0</v>
          </cell>
          <cell r="AO14">
            <v>0</v>
          </cell>
          <cell r="AP14">
            <v>0</v>
          </cell>
          <cell r="AQ14">
            <v>0</v>
          </cell>
          <cell r="AR14">
            <v>0</v>
          </cell>
          <cell r="AS14">
            <v>0</v>
          </cell>
          <cell r="AT14">
            <v>615417.5945274001</v>
          </cell>
          <cell r="AU14">
            <v>218887.74856454553</v>
          </cell>
          <cell r="AV14">
            <v>192800.72600000002</v>
          </cell>
          <cell r="AW14">
            <v>90009.575428851036</v>
          </cell>
          <cell r="AX14">
            <v>1027106.0690919457</v>
          </cell>
          <cell r="AY14">
            <v>991568.01909194561</v>
          </cell>
          <cell r="AZ14">
            <v>5115</v>
          </cell>
          <cell r="BA14">
            <v>757020</v>
          </cell>
          <cell r="BB14">
            <v>0</v>
          </cell>
          <cell r="BC14">
            <v>0</v>
          </cell>
          <cell r="BD14">
            <v>1027106.0690919457</v>
          </cell>
          <cell r="BE14">
            <v>1027106.0690919457</v>
          </cell>
          <cell r="BF14">
            <v>0</v>
          </cell>
          <cell r="BG14">
            <v>792558.05</v>
          </cell>
          <cell r="BH14">
            <v>599757.32400000002</v>
          </cell>
          <cell r="BI14">
            <v>834305.34309194563</v>
          </cell>
          <cell r="BJ14">
            <v>5637.1982641347677</v>
          </cell>
          <cell r="BK14">
            <v>5545.1404047058822</v>
          </cell>
          <cell r="BL14">
            <v>1.6601538051364856E-2</v>
          </cell>
          <cell r="BM14">
            <v>0</v>
          </cell>
          <cell r="BN14">
            <v>0</v>
          </cell>
          <cell r="BO14">
            <v>1027106.0690919457</v>
          </cell>
          <cell r="BP14">
            <v>6699.7839127834159</v>
          </cell>
          <cell r="BQ14" t="str">
            <v>Y</v>
          </cell>
          <cell r="BR14">
            <v>6939.9058722428763</v>
          </cell>
          <cell r="BS14">
            <v>4.0567929260038937E-2</v>
          </cell>
          <cell r="BT14">
            <v>-8033.8099999999995</v>
          </cell>
          <cell r="BU14">
            <v>1019072.2590919456</v>
          </cell>
          <cell r="BV14">
            <v>0</v>
          </cell>
          <cell r="BW14">
            <v>1019072.2590919456</v>
          </cell>
          <cell r="BX14">
            <v>35538.050000000003</v>
          </cell>
          <cell r="BY14">
            <v>983534.20909194555</v>
          </cell>
        </row>
        <row r="15">
          <cell r="C15">
            <v>8262112</v>
          </cell>
          <cell r="D15" t="str">
            <v>Russell Street School</v>
          </cell>
          <cell r="E15">
            <v>151</v>
          </cell>
          <cell r="F15">
            <v>151</v>
          </cell>
          <cell r="G15">
            <v>0</v>
          </cell>
          <cell r="H15">
            <v>627892.27549755003</v>
          </cell>
          <cell r="I15">
            <v>0</v>
          </cell>
          <cell r="J15">
            <v>0</v>
          </cell>
          <cell r="K15">
            <v>13002.234999999941</v>
          </cell>
          <cell r="L15">
            <v>0</v>
          </cell>
          <cell r="M15">
            <v>31153.869999999857</v>
          </cell>
          <cell r="N15">
            <v>0</v>
          </cell>
          <cell r="O15">
            <v>0</v>
          </cell>
          <cell r="P15">
            <v>895.9955999999969</v>
          </cell>
          <cell r="Q15">
            <v>0</v>
          </cell>
          <cell r="R15">
            <v>2574.6999999999962</v>
          </cell>
          <cell r="S15">
            <v>0</v>
          </cell>
          <cell r="T15">
            <v>0</v>
          </cell>
          <cell r="U15">
            <v>0</v>
          </cell>
          <cell r="V15">
            <v>0</v>
          </cell>
          <cell r="W15">
            <v>0</v>
          </cell>
          <cell r="X15">
            <v>0</v>
          </cell>
          <cell r="Y15">
            <v>0</v>
          </cell>
          <cell r="Z15">
            <v>0</v>
          </cell>
          <cell r="AA15">
            <v>12583.767432652987</v>
          </cell>
          <cell r="AB15">
            <v>0</v>
          </cell>
          <cell r="AC15">
            <v>14046.234322580613</v>
          </cell>
          <cell r="AD15">
            <v>0</v>
          </cell>
          <cell r="AE15">
            <v>0</v>
          </cell>
          <cell r="AF15">
            <v>0</v>
          </cell>
          <cell r="AG15">
            <v>157262.67600000001</v>
          </cell>
          <cell r="AH15">
            <v>0</v>
          </cell>
          <cell r="AI15">
            <v>0</v>
          </cell>
          <cell r="AJ15">
            <v>0</v>
          </cell>
          <cell r="AK15">
            <v>40535.589999999997</v>
          </cell>
          <cell r="AL15">
            <v>0</v>
          </cell>
          <cell r="AM15">
            <v>0</v>
          </cell>
          <cell r="AN15">
            <v>0</v>
          </cell>
          <cell r="AO15">
            <v>0</v>
          </cell>
          <cell r="AP15">
            <v>0</v>
          </cell>
          <cell r="AQ15">
            <v>0</v>
          </cell>
          <cell r="AR15">
            <v>0</v>
          </cell>
          <cell r="AS15">
            <v>0</v>
          </cell>
          <cell r="AT15">
            <v>627892.27549755003</v>
          </cell>
          <cell r="AU15">
            <v>74256.802355233391</v>
          </cell>
          <cell r="AV15">
            <v>197798.266</v>
          </cell>
          <cell r="AW15">
            <v>43234.153917321295</v>
          </cell>
          <cell r="AX15">
            <v>899947.34385278332</v>
          </cell>
          <cell r="AY15">
            <v>859411.75385278335</v>
          </cell>
          <cell r="AZ15">
            <v>5115</v>
          </cell>
          <cell r="BA15">
            <v>772365</v>
          </cell>
          <cell r="BB15">
            <v>0</v>
          </cell>
          <cell r="BC15">
            <v>0</v>
          </cell>
          <cell r="BD15">
            <v>899947.34385278332</v>
          </cell>
          <cell r="BE15">
            <v>899947.34385278355</v>
          </cell>
          <cell r="BF15">
            <v>0</v>
          </cell>
          <cell r="BG15">
            <v>812900.59</v>
          </cell>
          <cell r="BH15">
            <v>615102.32400000002</v>
          </cell>
          <cell r="BI15">
            <v>702149.07785278338</v>
          </cell>
          <cell r="BJ15">
            <v>4649.9938930647904</v>
          </cell>
          <cell r="BK15">
            <v>4643.0698803921568</v>
          </cell>
          <cell r="BL15">
            <v>1.4912574764110104E-3</v>
          </cell>
          <cell r="BM15">
            <v>0</v>
          </cell>
          <cell r="BN15">
            <v>0</v>
          </cell>
          <cell r="BO15">
            <v>899947.34385278332</v>
          </cell>
          <cell r="BP15">
            <v>5691.4685685614795</v>
          </cell>
          <cell r="BQ15" t="str">
            <v>Y</v>
          </cell>
          <cell r="BR15">
            <v>5959.9161844555183</v>
          </cell>
          <cell r="BS15">
            <v>1.3336211855953239E-2</v>
          </cell>
          <cell r="BT15">
            <v>-8196.6574999999993</v>
          </cell>
          <cell r="BU15">
            <v>891750.68635278335</v>
          </cell>
          <cell r="BV15">
            <v>0</v>
          </cell>
          <cell r="BW15">
            <v>891750.68635278335</v>
          </cell>
          <cell r="BX15">
            <v>40535.589999999997</v>
          </cell>
          <cell r="BY15">
            <v>851215.09635278338</v>
          </cell>
        </row>
        <row r="16">
          <cell r="C16">
            <v>8262121</v>
          </cell>
          <cell r="D16" t="str">
            <v>Bushfield School</v>
          </cell>
          <cell r="E16">
            <v>379</v>
          </cell>
          <cell r="F16">
            <v>379</v>
          </cell>
          <cell r="G16">
            <v>0</v>
          </cell>
          <cell r="H16">
            <v>1575968.0292289502</v>
          </cell>
          <cell r="I16">
            <v>0</v>
          </cell>
          <cell r="J16">
            <v>0</v>
          </cell>
          <cell r="K16">
            <v>59810.280999999835</v>
          </cell>
          <cell r="L16">
            <v>0</v>
          </cell>
          <cell r="M16">
            <v>145800.11159999997</v>
          </cell>
          <cell r="N16">
            <v>0</v>
          </cell>
          <cell r="O16">
            <v>5699.9771174603129</v>
          </cell>
          <cell r="P16">
            <v>8983.6595873015813</v>
          </cell>
          <cell r="Q16">
            <v>939.67014074074041</v>
          </cell>
          <cell r="R16">
            <v>11874.95232804232</v>
          </cell>
          <cell r="S16">
            <v>1094.5608232804229</v>
          </cell>
          <cell r="T16">
            <v>0</v>
          </cell>
          <cell r="U16">
            <v>0</v>
          </cell>
          <cell r="V16">
            <v>0</v>
          </cell>
          <cell r="W16">
            <v>0</v>
          </cell>
          <cell r="X16">
            <v>0</v>
          </cell>
          <cell r="Y16">
            <v>0</v>
          </cell>
          <cell r="Z16">
            <v>0</v>
          </cell>
          <cell r="AA16">
            <v>18561.399889247306</v>
          </cell>
          <cell r="AB16">
            <v>0</v>
          </cell>
          <cell r="AC16">
            <v>105977.50383600092</v>
          </cell>
          <cell r="AD16">
            <v>0</v>
          </cell>
          <cell r="AE16">
            <v>0</v>
          </cell>
          <cell r="AF16">
            <v>0</v>
          </cell>
          <cell r="AG16">
            <v>157262.67600000001</v>
          </cell>
          <cell r="AH16">
            <v>0</v>
          </cell>
          <cell r="AI16">
            <v>0</v>
          </cell>
          <cell r="AJ16">
            <v>0</v>
          </cell>
          <cell r="AK16">
            <v>10383.77</v>
          </cell>
          <cell r="AL16">
            <v>0</v>
          </cell>
          <cell r="AM16">
            <v>0</v>
          </cell>
          <cell r="AN16">
            <v>0</v>
          </cell>
          <cell r="AO16">
            <v>0</v>
          </cell>
          <cell r="AP16">
            <v>0</v>
          </cell>
          <cell r="AQ16">
            <v>0</v>
          </cell>
          <cell r="AR16">
            <v>0</v>
          </cell>
          <cell r="AS16">
            <v>0</v>
          </cell>
          <cell r="AT16">
            <v>1575968.0292289502</v>
          </cell>
          <cell r="AU16">
            <v>358742.11632207345</v>
          </cell>
          <cell r="AV16">
            <v>167646.446</v>
          </cell>
          <cell r="AW16">
            <v>175315.19579752989</v>
          </cell>
          <cell r="AX16">
            <v>2102356.5915510235</v>
          </cell>
          <cell r="AY16">
            <v>2091972.8215510235</v>
          </cell>
          <cell r="AZ16">
            <v>5115</v>
          </cell>
          <cell r="BA16">
            <v>1938585</v>
          </cell>
          <cell r="BB16">
            <v>0</v>
          </cell>
          <cell r="BC16">
            <v>0</v>
          </cell>
          <cell r="BD16">
            <v>2102356.5915510235</v>
          </cell>
          <cell r="BE16">
            <v>2102356.5915510231</v>
          </cell>
          <cell r="BF16">
            <v>0</v>
          </cell>
          <cell r="BG16">
            <v>1948968.77</v>
          </cell>
          <cell r="BH16">
            <v>1781322.324</v>
          </cell>
          <cell r="BI16">
            <v>1934710.1455510235</v>
          </cell>
          <cell r="BJ16">
            <v>5104.7761096333079</v>
          </cell>
          <cell r="BK16">
            <v>5017.8764005494513</v>
          </cell>
          <cell r="BL16">
            <v>1.7318025026352019E-2</v>
          </cell>
          <cell r="BM16">
            <v>0</v>
          </cell>
          <cell r="BN16">
            <v>0</v>
          </cell>
          <cell r="BO16">
            <v>2102356.5915510235</v>
          </cell>
          <cell r="BP16">
            <v>5519.7172072586372</v>
          </cell>
          <cell r="BQ16" t="str">
            <v>Y</v>
          </cell>
          <cell r="BR16">
            <v>5547.1150172850221</v>
          </cell>
          <cell r="BS16">
            <v>1.3677750353654927E-2</v>
          </cell>
          <cell r="BT16">
            <v>-20573.067500000001</v>
          </cell>
          <cell r="BU16">
            <v>2081783.5240510236</v>
          </cell>
          <cell r="BV16">
            <v>0</v>
          </cell>
          <cell r="BW16">
            <v>2081783.5240510236</v>
          </cell>
          <cell r="BX16">
            <v>10383.77</v>
          </cell>
          <cell r="BY16">
            <v>2071399.7540510236</v>
          </cell>
        </row>
        <row r="17">
          <cell r="C17">
            <v>8262122</v>
          </cell>
          <cell r="D17" t="str">
            <v>Wyvern School</v>
          </cell>
          <cell r="E17">
            <v>249</v>
          </cell>
          <cell r="F17">
            <v>249</v>
          </cell>
          <cell r="G17">
            <v>0</v>
          </cell>
          <cell r="H17">
            <v>1035398.5205224501</v>
          </cell>
          <cell r="I17">
            <v>0</v>
          </cell>
          <cell r="J17">
            <v>0</v>
          </cell>
          <cell r="K17">
            <v>36926.347399999999</v>
          </cell>
          <cell r="L17">
            <v>0</v>
          </cell>
          <cell r="M17">
            <v>88476.9908</v>
          </cell>
          <cell r="N17">
            <v>0</v>
          </cell>
          <cell r="O17">
            <v>4201.9103999999988</v>
          </cell>
          <cell r="P17">
            <v>5973.3039999999974</v>
          </cell>
          <cell r="Q17">
            <v>0</v>
          </cell>
          <cell r="R17">
            <v>9268.9199999999964</v>
          </cell>
          <cell r="S17">
            <v>545.83639999999968</v>
          </cell>
          <cell r="T17">
            <v>0</v>
          </cell>
          <cell r="U17">
            <v>0</v>
          </cell>
          <cell r="V17">
            <v>0</v>
          </cell>
          <cell r="W17">
            <v>0</v>
          </cell>
          <cell r="X17">
            <v>0</v>
          </cell>
          <cell r="Y17">
            <v>0</v>
          </cell>
          <cell r="Z17">
            <v>0</v>
          </cell>
          <cell r="AA17">
            <v>54526.496372571339</v>
          </cell>
          <cell r="AB17">
            <v>0</v>
          </cell>
          <cell r="AC17">
            <v>77837.118776470525</v>
          </cell>
          <cell r="AD17">
            <v>0</v>
          </cell>
          <cell r="AE17">
            <v>0</v>
          </cell>
          <cell r="AF17">
            <v>0</v>
          </cell>
          <cell r="AG17">
            <v>157262.67600000001</v>
          </cell>
          <cell r="AH17">
            <v>0</v>
          </cell>
          <cell r="AI17">
            <v>0</v>
          </cell>
          <cell r="AJ17">
            <v>0</v>
          </cell>
          <cell r="AK17">
            <v>6274.69</v>
          </cell>
          <cell r="AL17">
            <v>0</v>
          </cell>
          <cell r="AM17">
            <v>0</v>
          </cell>
          <cell r="AN17">
            <v>0</v>
          </cell>
          <cell r="AO17">
            <v>0</v>
          </cell>
          <cell r="AP17">
            <v>0</v>
          </cell>
          <cell r="AQ17">
            <v>0</v>
          </cell>
          <cell r="AR17">
            <v>0</v>
          </cell>
          <cell r="AS17">
            <v>0</v>
          </cell>
          <cell r="AT17">
            <v>1035398.5205224501</v>
          </cell>
          <cell r="AU17">
            <v>277756.92414904182</v>
          </cell>
          <cell r="AV17">
            <v>163537.36600000001</v>
          </cell>
          <cell r="AW17">
            <v>118302.51064795678</v>
          </cell>
          <cell r="AX17">
            <v>1476692.8106714918</v>
          </cell>
          <cell r="AY17">
            <v>1470418.1206714918</v>
          </cell>
          <cell r="AZ17">
            <v>5115</v>
          </cell>
          <cell r="BA17">
            <v>1273635</v>
          </cell>
          <cell r="BB17">
            <v>0</v>
          </cell>
          <cell r="BC17">
            <v>0</v>
          </cell>
          <cell r="BD17">
            <v>1476692.8106714918</v>
          </cell>
          <cell r="BE17">
            <v>1476692.8106714918</v>
          </cell>
          <cell r="BF17">
            <v>0</v>
          </cell>
          <cell r="BG17">
            <v>1279909.69</v>
          </cell>
          <cell r="BH17">
            <v>1116372.324</v>
          </cell>
          <cell r="BI17">
            <v>1313155.4446714919</v>
          </cell>
          <cell r="BJ17">
            <v>5273.7166452670353</v>
          </cell>
          <cell r="BK17">
            <v>5045.0028775193796</v>
          </cell>
          <cell r="BL17">
            <v>4.5334715024010847E-2</v>
          </cell>
          <cell r="BM17">
            <v>0</v>
          </cell>
          <cell r="BN17">
            <v>0</v>
          </cell>
          <cell r="BO17">
            <v>1476692.8106714918</v>
          </cell>
          <cell r="BP17">
            <v>5905.2936573152283</v>
          </cell>
          <cell r="BQ17" t="str">
            <v>Y</v>
          </cell>
          <cell r="BR17">
            <v>5930.4932155481602</v>
          </cell>
          <cell r="BS17">
            <v>4.4305855415585293E-2</v>
          </cell>
          <cell r="BT17">
            <v>-13516.342499999999</v>
          </cell>
          <cell r="BU17">
            <v>1463176.4681714918</v>
          </cell>
          <cell r="BV17">
            <v>0</v>
          </cell>
          <cell r="BW17">
            <v>1463176.4681714918</v>
          </cell>
          <cell r="BX17">
            <v>6274.69</v>
          </cell>
          <cell r="BY17">
            <v>1456901.7781714918</v>
          </cell>
        </row>
        <row r="18">
          <cell r="C18">
            <v>8262238</v>
          </cell>
          <cell r="D18" t="str">
            <v>Barleyhurst Park Primary</v>
          </cell>
          <cell r="E18">
            <v>200</v>
          </cell>
          <cell r="F18">
            <v>200</v>
          </cell>
          <cell r="G18">
            <v>0</v>
          </cell>
          <cell r="H18">
            <v>831645.39801000012</v>
          </cell>
          <cell r="I18">
            <v>0</v>
          </cell>
          <cell r="J18">
            <v>0</v>
          </cell>
          <cell r="K18">
            <v>33805.810999999994</v>
          </cell>
          <cell r="L18">
            <v>0</v>
          </cell>
          <cell r="M18">
            <v>81000.062000000005</v>
          </cell>
          <cell r="N18">
            <v>0</v>
          </cell>
          <cell r="O18">
            <v>1730.1984000000002</v>
          </cell>
          <cell r="P18">
            <v>18815.907600000002</v>
          </cell>
          <cell r="Q18">
            <v>468.59539999999998</v>
          </cell>
          <cell r="R18">
            <v>0</v>
          </cell>
          <cell r="S18">
            <v>0</v>
          </cell>
          <cell r="T18">
            <v>0</v>
          </cell>
          <cell r="U18">
            <v>0</v>
          </cell>
          <cell r="V18">
            <v>0</v>
          </cell>
          <cell r="W18">
            <v>0</v>
          </cell>
          <cell r="X18">
            <v>0</v>
          </cell>
          <cell r="Y18">
            <v>0</v>
          </cell>
          <cell r="Z18">
            <v>0</v>
          </cell>
          <cell r="AA18">
            <v>23829.292413793093</v>
          </cell>
          <cell r="AB18">
            <v>0</v>
          </cell>
          <cell r="AC18">
            <v>77336.806321686367</v>
          </cell>
          <cell r="AD18">
            <v>0</v>
          </cell>
          <cell r="AE18">
            <v>6086.5907999999999</v>
          </cell>
          <cell r="AF18">
            <v>0</v>
          </cell>
          <cell r="AG18">
            <v>157262.67600000001</v>
          </cell>
          <cell r="AH18">
            <v>0</v>
          </cell>
          <cell r="AI18">
            <v>0</v>
          </cell>
          <cell r="AJ18">
            <v>0</v>
          </cell>
          <cell r="AK18">
            <v>24326.25</v>
          </cell>
          <cell r="AL18">
            <v>0</v>
          </cell>
          <cell r="AM18">
            <v>0</v>
          </cell>
          <cell r="AN18">
            <v>0</v>
          </cell>
          <cell r="AO18">
            <v>0</v>
          </cell>
          <cell r="AP18">
            <v>0</v>
          </cell>
          <cell r="AQ18">
            <v>0</v>
          </cell>
          <cell r="AR18">
            <v>0</v>
          </cell>
          <cell r="AS18">
            <v>0</v>
          </cell>
          <cell r="AT18">
            <v>831645.39801000012</v>
          </cell>
          <cell r="AU18">
            <v>243073.26393547945</v>
          </cell>
          <cell r="AV18">
            <v>181588.92600000001</v>
          </cell>
          <cell r="AW18">
            <v>108218.84962732749</v>
          </cell>
          <cell r="AX18">
            <v>1256307.5879454794</v>
          </cell>
          <cell r="AY18">
            <v>1231981.3379454794</v>
          </cell>
          <cell r="AZ18">
            <v>5115</v>
          </cell>
          <cell r="BA18">
            <v>1023000</v>
          </cell>
          <cell r="BB18">
            <v>0</v>
          </cell>
          <cell r="BC18">
            <v>0</v>
          </cell>
          <cell r="BD18">
            <v>1256307.5879454794</v>
          </cell>
          <cell r="BE18">
            <v>1256307.5879454794</v>
          </cell>
          <cell r="BF18">
            <v>0</v>
          </cell>
          <cell r="BG18">
            <v>1047326.25</v>
          </cell>
          <cell r="BH18">
            <v>865737.32400000002</v>
          </cell>
          <cell r="BI18">
            <v>1074718.6619454795</v>
          </cell>
          <cell r="BJ18">
            <v>5373.5933097273974</v>
          </cell>
          <cell r="BK18">
            <v>5178.770828140704</v>
          </cell>
          <cell r="BL18">
            <v>3.7619444468956938E-2</v>
          </cell>
          <cell r="BM18">
            <v>0</v>
          </cell>
          <cell r="BN18">
            <v>0</v>
          </cell>
          <cell r="BO18">
            <v>1256307.5879454794</v>
          </cell>
          <cell r="BP18">
            <v>6159.906689727397</v>
          </cell>
          <cell r="BQ18" t="str">
            <v>Y</v>
          </cell>
          <cell r="BR18">
            <v>6281.5379397273973</v>
          </cell>
          <cell r="BS18">
            <v>3.3681588711683697E-2</v>
          </cell>
          <cell r="BT18">
            <v>-10856.5</v>
          </cell>
          <cell r="BU18">
            <v>1245451.0879454794</v>
          </cell>
          <cell r="BV18">
            <v>0</v>
          </cell>
          <cell r="BW18">
            <v>1245451.0879454794</v>
          </cell>
          <cell r="BX18">
            <v>24326.25</v>
          </cell>
          <cell r="BY18">
            <v>1221124.8379454794</v>
          </cell>
        </row>
        <row r="19">
          <cell r="C19">
            <v>8262247</v>
          </cell>
          <cell r="D19" t="str">
            <v>Pepper Hill School</v>
          </cell>
          <cell r="E19">
            <v>114</v>
          </cell>
          <cell r="F19">
            <v>114</v>
          </cell>
          <cell r="G19">
            <v>0</v>
          </cell>
          <cell r="H19">
            <v>474037.87686570006</v>
          </cell>
          <cell r="I19">
            <v>0</v>
          </cell>
          <cell r="J19">
            <v>0</v>
          </cell>
          <cell r="K19">
            <v>3120.5363999999981</v>
          </cell>
          <cell r="L19">
            <v>0</v>
          </cell>
          <cell r="M19">
            <v>9969.2383999999965</v>
          </cell>
          <cell r="N19">
            <v>0</v>
          </cell>
          <cell r="O19">
            <v>11617.046399999974</v>
          </cell>
          <cell r="P19">
            <v>4479.9779999999982</v>
          </cell>
          <cell r="Q19">
            <v>13589.266599999961</v>
          </cell>
          <cell r="R19">
            <v>0</v>
          </cell>
          <cell r="S19">
            <v>0</v>
          </cell>
          <cell r="T19">
            <v>0</v>
          </cell>
          <cell r="U19">
            <v>0</v>
          </cell>
          <cell r="V19">
            <v>0</v>
          </cell>
          <cell r="W19">
            <v>0</v>
          </cell>
          <cell r="X19">
            <v>0</v>
          </cell>
          <cell r="Y19">
            <v>0</v>
          </cell>
          <cell r="Z19">
            <v>0</v>
          </cell>
          <cell r="AA19">
            <v>28270.205999999987</v>
          </cell>
          <cell r="AB19">
            <v>0</v>
          </cell>
          <cell r="AC19">
            <v>70443.792000000001</v>
          </cell>
          <cell r="AD19">
            <v>0</v>
          </cell>
          <cell r="AE19">
            <v>2191.1726879999965</v>
          </cell>
          <cell r="AF19">
            <v>0</v>
          </cell>
          <cell r="AG19">
            <v>157262.67600000001</v>
          </cell>
          <cell r="AH19">
            <v>0</v>
          </cell>
          <cell r="AI19">
            <v>0</v>
          </cell>
          <cell r="AJ19">
            <v>0</v>
          </cell>
          <cell r="AK19">
            <v>16591.75</v>
          </cell>
          <cell r="AL19">
            <v>0</v>
          </cell>
          <cell r="AM19">
            <v>0</v>
          </cell>
          <cell r="AN19">
            <v>0</v>
          </cell>
          <cell r="AO19">
            <v>0</v>
          </cell>
          <cell r="AP19">
            <v>0</v>
          </cell>
          <cell r="AQ19">
            <v>0</v>
          </cell>
          <cell r="AR19">
            <v>0</v>
          </cell>
          <cell r="AS19">
            <v>0</v>
          </cell>
          <cell r="AT19">
            <v>474037.87686570006</v>
          </cell>
          <cell r="AU19">
            <v>143681.23648799991</v>
          </cell>
          <cell r="AV19">
            <v>173854.42600000001</v>
          </cell>
          <cell r="AW19">
            <v>73682.38658462798</v>
          </cell>
          <cell r="AX19">
            <v>791573.53935369989</v>
          </cell>
          <cell r="AY19">
            <v>774981.78935369989</v>
          </cell>
          <cell r="AZ19">
            <v>5115</v>
          </cell>
          <cell r="BA19">
            <v>583110</v>
          </cell>
          <cell r="BB19">
            <v>0</v>
          </cell>
          <cell r="BC19">
            <v>0</v>
          </cell>
          <cell r="BD19">
            <v>791573.53935369989</v>
          </cell>
          <cell r="BE19">
            <v>791573.53935370001</v>
          </cell>
          <cell r="BF19">
            <v>0</v>
          </cell>
          <cell r="BG19">
            <v>599701.75</v>
          </cell>
          <cell r="BH19">
            <v>425847.32400000002</v>
          </cell>
          <cell r="BI19">
            <v>617719.11335369991</v>
          </cell>
          <cell r="BJ19">
            <v>5418.5887136289466</v>
          </cell>
          <cell r="BK19">
            <v>5240.2112449152537</v>
          </cell>
          <cell r="BL19">
            <v>3.404012937203215E-2</v>
          </cell>
          <cell r="BM19">
            <v>0</v>
          </cell>
          <cell r="BN19">
            <v>0</v>
          </cell>
          <cell r="BO19">
            <v>791573.53935369989</v>
          </cell>
          <cell r="BP19">
            <v>6798.0858715236836</v>
          </cell>
          <cell r="BQ19" t="str">
            <v>Y</v>
          </cell>
          <cell r="BR19">
            <v>6943.6275381903497</v>
          </cell>
          <cell r="BS19">
            <v>3.3131199477047568E-2</v>
          </cell>
          <cell r="BT19">
            <v>-6188.2049999999999</v>
          </cell>
          <cell r="BU19">
            <v>785385.33435369993</v>
          </cell>
          <cell r="BV19">
            <v>0</v>
          </cell>
          <cell r="BW19">
            <v>785385.33435369993</v>
          </cell>
          <cell r="BX19">
            <v>16591.75</v>
          </cell>
          <cell r="BY19">
            <v>768793.58435369993</v>
          </cell>
        </row>
        <row r="20">
          <cell r="C20">
            <v>8262272</v>
          </cell>
          <cell r="D20" t="str">
            <v>Greenleys First School</v>
          </cell>
          <cell r="E20">
            <v>91</v>
          </cell>
          <cell r="F20">
            <v>91</v>
          </cell>
          <cell r="G20">
            <v>0</v>
          </cell>
          <cell r="H20">
            <v>378398.65609455004</v>
          </cell>
          <cell r="I20">
            <v>0</v>
          </cell>
          <cell r="J20">
            <v>0</v>
          </cell>
          <cell r="K20">
            <v>24444.201799999977</v>
          </cell>
          <cell r="L20">
            <v>0</v>
          </cell>
          <cell r="M20">
            <v>58569.27559999995</v>
          </cell>
          <cell r="N20">
            <v>0</v>
          </cell>
          <cell r="O20">
            <v>494.34239999999824</v>
          </cell>
          <cell r="P20">
            <v>7765.2951999999805</v>
          </cell>
          <cell r="Q20">
            <v>468.59539999999618</v>
          </cell>
          <cell r="R20">
            <v>18022.899999999972</v>
          </cell>
          <cell r="S20">
            <v>545.83639999999559</v>
          </cell>
          <cell r="T20">
            <v>0</v>
          </cell>
          <cell r="U20">
            <v>0</v>
          </cell>
          <cell r="V20">
            <v>0</v>
          </cell>
          <cell r="W20">
            <v>0</v>
          </cell>
          <cell r="X20">
            <v>0</v>
          </cell>
          <cell r="Y20">
            <v>0</v>
          </cell>
          <cell r="Z20">
            <v>0</v>
          </cell>
          <cell r="AA20">
            <v>28584.3194</v>
          </cell>
          <cell r="AB20">
            <v>0</v>
          </cell>
          <cell r="AC20">
            <v>58826.745599999995</v>
          </cell>
          <cell r="AD20">
            <v>0</v>
          </cell>
          <cell r="AE20">
            <v>0</v>
          </cell>
          <cell r="AF20">
            <v>0</v>
          </cell>
          <cell r="AG20">
            <v>157262.67600000001</v>
          </cell>
          <cell r="AH20">
            <v>0</v>
          </cell>
          <cell r="AI20">
            <v>0</v>
          </cell>
          <cell r="AJ20">
            <v>0</v>
          </cell>
          <cell r="AK20">
            <v>18213.5</v>
          </cell>
          <cell r="AL20">
            <v>0</v>
          </cell>
          <cell r="AM20">
            <v>0</v>
          </cell>
          <cell r="AN20">
            <v>0</v>
          </cell>
          <cell r="AO20">
            <v>0</v>
          </cell>
          <cell r="AP20">
            <v>0</v>
          </cell>
          <cell r="AQ20">
            <v>0</v>
          </cell>
          <cell r="AR20">
            <v>0</v>
          </cell>
          <cell r="AS20">
            <v>0</v>
          </cell>
          <cell r="AT20">
            <v>378398.65609455004</v>
          </cell>
          <cell r="AU20">
            <v>197721.51179999986</v>
          </cell>
          <cell r="AV20">
            <v>175476.17600000001</v>
          </cell>
          <cell r="AW20">
            <v>76376.988033781978</v>
          </cell>
          <cell r="AX20">
            <v>751596.34389454988</v>
          </cell>
          <cell r="AY20">
            <v>733382.84389454988</v>
          </cell>
          <cell r="AZ20">
            <v>5115</v>
          </cell>
          <cell r="BA20">
            <v>465465</v>
          </cell>
          <cell r="BB20">
            <v>0</v>
          </cell>
          <cell r="BC20">
            <v>0</v>
          </cell>
          <cell r="BD20">
            <v>751596.34389454988</v>
          </cell>
          <cell r="BE20">
            <v>751596.34389454988</v>
          </cell>
          <cell r="BF20">
            <v>0</v>
          </cell>
          <cell r="BG20">
            <v>483678.5</v>
          </cell>
          <cell r="BH20">
            <v>308202.32400000002</v>
          </cell>
          <cell r="BI20">
            <v>576120.1678945499</v>
          </cell>
          <cell r="BJ20">
            <v>6330.9908559840651</v>
          </cell>
          <cell r="BK20">
            <v>5966.7090097345126</v>
          </cell>
          <cell r="BL20">
            <v>6.1052390129171241E-2</v>
          </cell>
          <cell r="BM20">
            <v>0</v>
          </cell>
          <cell r="BN20">
            <v>0</v>
          </cell>
          <cell r="BO20">
            <v>751596.34389454988</v>
          </cell>
          <cell r="BP20">
            <v>8059.152130709339</v>
          </cell>
          <cell r="BQ20" t="str">
            <v>Y</v>
          </cell>
          <cell r="BR20">
            <v>8259.3004823576903</v>
          </cell>
          <cell r="BS20">
            <v>0.10047065146273937</v>
          </cell>
          <cell r="BT20">
            <v>-4939.7074999999995</v>
          </cell>
          <cell r="BU20">
            <v>746656.63639454986</v>
          </cell>
          <cell r="BV20">
            <v>0</v>
          </cell>
          <cell r="BW20">
            <v>746656.63639454986</v>
          </cell>
          <cell r="BX20">
            <v>18213.5</v>
          </cell>
          <cell r="BY20">
            <v>728443.13639454986</v>
          </cell>
        </row>
        <row r="21">
          <cell r="C21">
            <v>8262285</v>
          </cell>
          <cell r="D21" t="str">
            <v>Falconhurst School</v>
          </cell>
          <cell r="E21">
            <v>248</v>
          </cell>
          <cell r="F21">
            <v>248</v>
          </cell>
          <cell r="G21">
            <v>0</v>
          </cell>
          <cell r="H21">
            <v>1031240.2935324002</v>
          </cell>
          <cell r="I21">
            <v>0</v>
          </cell>
          <cell r="J21">
            <v>0</v>
          </cell>
          <cell r="K21">
            <v>60330.370399999869</v>
          </cell>
          <cell r="L21">
            <v>0</v>
          </cell>
          <cell r="M21">
            <v>144553.95679999969</v>
          </cell>
          <cell r="N21">
            <v>0</v>
          </cell>
          <cell r="O21">
            <v>17941.011980487787</v>
          </cell>
          <cell r="P21">
            <v>5720.7740747967428</v>
          </cell>
          <cell r="Q21">
            <v>19841.014985365829</v>
          </cell>
          <cell r="R21">
            <v>4153.0120325203216</v>
          </cell>
          <cell r="S21">
            <v>4402.1927544715409</v>
          </cell>
          <cell r="T21">
            <v>0</v>
          </cell>
          <cell r="U21">
            <v>0</v>
          </cell>
          <cell r="V21">
            <v>0</v>
          </cell>
          <cell r="W21">
            <v>0</v>
          </cell>
          <cell r="X21">
            <v>0</v>
          </cell>
          <cell r="Y21">
            <v>0</v>
          </cell>
          <cell r="Z21">
            <v>0</v>
          </cell>
          <cell r="AA21">
            <v>38586.042332710254</v>
          </cell>
          <cell r="AB21">
            <v>0</v>
          </cell>
          <cell r="AC21">
            <v>138520.15696310642</v>
          </cell>
          <cell r="AD21">
            <v>0</v>
          </cell>
          <cell r="AE21">
            <v>12294.913415999878</v>
          </cell>
          <cell r="AF21">
            <v>0</v>
          </cell>
          <cell r="AG21">
            <v>157262.67600000001</v>
          </cell>
          <cell r="AH21">
            <v>0</v>
          </cell>
          <cell r="AI21">
            <v>0</v>
          </cell>
          <cell r="AJ21">
            <v>0</v>
          </cell>
          <cell r="AK21">
            <v>50808.3</v>
          </cell>
          <cell r="AL21">
            <v>0</v>
          </cell>
          <cell r="AM21">
            <v>0</v>
          </cell>
          <cell r="AN21">
            <v>0</v>
          </cell>
          <cell r="AO21">
            <v>0</v>
          </cell>
          <cell r="AP21">
            <v>0</v>
          </cell>
          <cell r="AQ21">
            <v>0</v>
          </cell>
          <cell r="AR21">
            <v>0</v>
          </cell>
          <cell r="AS21">
            <v>0</v>
          </cell>
          <cell r="AT21">
            <v>1031240.2935324002</v>
          </cell>
          <cell r="AU21">
            <v>446343.44573945826</v>
          </cell>
          <cell r="AV21">
            <v>208070.97600000002</v>
          </cell>
          <cell r="AW21">
            <v>181838.66613344348</v>
          </cell>
          <cell r="AX21">
            <v>1685654.7152718585</v>
          </cell>
          <cell r="AY21">
            <v>1634846.4152718585</v>
          </cell>
          <cell r="AZ21">
            <v>5115</v>
          </cell>
          <cell r="BA21">
            <v>1268520</v>
          </cell>
          <cell r="BB21">
            <v>0</v>
          </cell>
          <cell r="BC21">
            <v>0</v>
          </cell>
          <cell r="BD21">
            <v>1685654.7152718585</v>
          </cell>
          <cell r="BE21">
            <v>1685654.7152718583</v>
          </cell>
          <cell r="BF21">
            <v>0</v>
          </cell>
          <cell r="BG21">
            <v>1319328.3</v>
          </cell>
          <cell r="BH21">
            <v>1111257.324</v>
          </cell>
          <cell r="BI21">
            <v>1477583.7392718585</v>
          </cell>
          <cell r="BJ21">
            <v>5957.9989486768491</v>
          </cell>
          <cell r="BK21">
            <v>5687.6482651341003</v>
          </cell>
          <cell r="BL21">
            <v>4.7532947000261561E-2</v>
          </cell>
          <cell r="BM21">
            <v>0</v>
          </cell>
          <cell r="BN21">
            <v>0</v>
          </cell>
          <cell r="BO21">
            <v>1685654.7152718585</v>
          </cell>
          <cell r="BP21">
            <v>6592.1226422252357</v>
          </cell>
          <cell r="BQ21" t="str">
            <v>Y</v>
          </cell>
          <cell r="BR21">
            <v>6796.9948196445903</v>
          </cell>
          <cell r="BS21">
            <v>4.9167788447141092E-2</v>
          </cell>
          <cell r="BT21">
            <v>-13462.06</v>
          </cell>
          <cell r="BU21">
            <v>1672192.6552718584</v>
          </cell>
          <cell r="BV21">
            <v>0</v>
          </cell>
          <cell r="BW21">
            <v>1672192.6552718584</v>
          </cell>
          <cell r="BX21">
            <v>50808.3</v>
          </cell>
          <cell r="BY21">
            <v>1621384.3552718584</v>
          </cell>
        </row>
        <row r="22">
          <cell r="C22">
            <v>8262299</v>
          </cell>
          <cell r="D22" t="str">
            <v>Southwood School</v>
          </cell>
          <cell r="E22">
            <v>173</v>
          </cell>
          <cell r="F22">
            <v>173</v>
          </cell>
          <cell r="G22">
            <v>0</v>
          </cell>
          <cell r="H22">
            <v>719373.26927865006</v>
          </cell>
          <cell r="I22">
            <v>0</v>
          </cell>
          <cell r="J22">
            <v>0</v>
          </cell>
          <cell r="K22">
            <v>43687.509599999925</v>
          </cell>
          <cell r="L22">
            <v>0</v>
          </cell>
          <cell r="M22">
            <v>104677.00319999983</v>
          </cell>
          <cell r="N22">
            <v>0</v>
          </cell>
          <cell r="O22">
            <v>28919.030399999996</v>
          </cell>
          <cell r="P22">
            <v>7466.6299999999901</v>
          </cell>
          <cell r="Q22">
            <v>468.59539999999924</v>
          </cell>
          <cell r="R22">
            <v>1029.8799999999915</v>
          </cell>
          <cell r="S22">
            <v>545.83639999999923</v>
          </cell>
          <cell r="T22">
            <v>720.91599999999892</v>
          </cell>
          <cell r="U22">
            <v>0</v>
          </cell>
          <cell r="V22">
            <v>0</v>
          </cell>
          <cell r="W22">
            <v>0</v>
          </cell>
          <cell r="X22">
            <v>0</v>
          </cell>
          <cell r="Y22">
            <v>0</v>
          </cell>
          <cell r="Z22">
            <v>0</v>
          </cell>
          <cell r="AA22">
            <v>19475.030799999924</v>
          </cell>
          <cell r="AB22">
            <v>0</v>
          </cell>
          <cell r="AC22">
            <v>116092.99919495452</v>
          </cell>
          <cell r="AD22">
            <v>0</v>
          </cell>
          <cell r="AE22">
            <v>1643.379515999987</v>
          </cell>
          <cell r="AF22">
            <v>0</v>
          </cell>
          <cell r="AG22">
            <v>157262.67600000001</v>
          </cell>
          <cell r="AH22">
            <v>0</v>
          </cell>
          <cell r="AI22">
            <v>0</v>
          </cell>
          <cell r="AJ22">
            <v>0</v>
          </cell>
          <cell r="AK22">
            <v>4466.05</v>
          </cell>
          <cell r="AL22">
            <v>0</v>
          </cell>
          <cell r="AM22">
            <v>0</v>
          </cell>
          <cell r="AN22">
            <v>0</v>
          </cell>
          <cell r="AO22">
            <v>0</v>
          </cell>
          <cell r="AP22">
            <v>0</v>
          </cell>
          <cell r="AQ22">
            <v>0</v>
          </cell>
          <cell r="AR22">
            <v>0</v>
          </cell>
          <cell r="AS22">
            <v>0</v>
          </cell>
          <cell r="AT22">
            <v>719373.26927865006</v>
          </cell>
          <cell r="AU22">
            <v>324726.81051095418</v>
          </cell>
          <cell r="AV22">
            <v>161728.726</v>
          </cell>
          <cell r="AW22">
            <v>139916.88257837095</v>
          </cell>
          <cell r="AX22">
            <v>1205828.8057896043</v>
          </cell>
          <cell r="AY22">
            <v>1201362.7557896043</v>
          </cell>
          <cell r="AZ22">
            <v>5115</v>
          </cell>
          <cell r="BA22">
            <v>884895</v>
          </cell>
          <cell r="BB22">
            <v>0</v>
          </cell>
          <cell r="BC22">
            <v>0</v>
          </cell>
          <cell r="BD22">
            <v>1205828.8057896043</v>
          </cell>
          <cell r="BE22">
            <v>1205828.8057896043</v>
          </cell>
          <cell r="BF22">
            <v>0</v>
          </cell>
          <cell r="BG22">
            <v>889361.05</v>
          </cell>
          <cell r="BH22">
            <v>727632.32400000002</v>
          </cell>
          <cell r="BI22">
            <v>1044100.0797896043</v>
          </cell>
          <cell r="BJ22">
            <v>6035.2605768185222</v>
          </cell>
          <cell r="BK22">
            <v>5644.7181051020407</v>
          </cell>
          <cell r="BL22">
            <v>6.9187240964873942E-2</v>
          </cell>
          <cell r="BM22">
            <v>0</v>
          </cell>
          <cell r="BN22">
            <v>0</v>
          </cell>
          <cell r="BO22">
            <v>1205828.8057896043</v>
          </cell>
          <cell r="BP22">
            <v>6944.2933860670764</v>
          </cell>
          <cell r="BQ22" t="str">
            <v>Y</v>
          </cell>
          <cell r="BR22">
            <v>6970.1087039861522</v>
          </cell>
          <cell r="BS22">
            <v>7.6151236317880677E-2</v>
          </cell>
          <cell r="BT22">
            <v>-9390.8724999999995</v>
          </cell>
          <cell r="BU22">
            <v>1196437.9332896043</v>
          </cell>
          <cell r="BV22">
            <v>0</v>
          </cell>
          <cell r="BW22">
            <v>1196437.9332896043</v>
          </cell>
          <cell r="BX22">
            <v>4466.05</v>
          </cell>
          <cell r="BY22">
            <v>1191971.8832896042</v>
          </cell>
        </row>
        <row r="23">
          <cell r="C23">
            <v>8262301</v>
          </cell>
          <cell r="D23" t="str">
            <v>Stanton School</v>
          </cell>
          <cell r="E23">
            <v>309</v>
          </cell>
          <cell r="F23">
            <v>309</v>
          </cell>
          <cell r="G23">
            <v>0</v>
          </cell>
          <cell r="H23">
            <v>1284892.1399254501</v>
          </cell>
          <cell r="I23">
            <v>0</v>
          </cell>
          <cell r="J23">
            <v>0</v>
          </cell>
          <cell r="K23">
            <v>71252.247799999954</v>
          </cell>
          <cell r="L23">
            <v>0</v>
          </cell>
          <cell r="M23">
            <v>179446.29119999992</v>
          </cell>
          <cell r="N23">
            <v>0</v>
          </cell>
          <cell r="O23">
            <v>24222.777599999958</v>
          </cell>
          <cell r="P23">
            <v>22997.220399999926</v>
          </cell>
          <cell r="Q23">
            <v>31395.891799999954</v>
          </cell>
          <cell r="R23">
            <v>514.93999999999892</v>
          </cell>
          <cell r="S23">
            <v>545.83639999999889</v>
          </cell>
          <cell r="T23">
            <v>0</v>
          </cell>
          <cell r="U23">
            <v>0</v>
          </cell>
          <cell r="V23">
            <v>0</v>
          </cell>
          <cell r="W23">
            <v>0</v>
          </cell>
          <cell r="X23">
            <v>0</v>
          </cell>
          <cell r="Y23">
            <v>0</v>
          </cell>
          <cell r="Z23">
            <v>0</v>
          </cell>
          <cell r="AA23">
            <v>24028.140343973842</v>
          </cell>
          <cell r="AB23">
            <v>0</v>
          </cell>
          <cell r="AC23">
            <v>133198.7846007694</v>
          </cell>
          <cell r="AD23">
            <v>0</v>
          </cell>
          <cell r="AE23">
            <v>25827.433627999846</v>
          </cell>
          <cell r="AF23">
            <v>0</v>
          </cell>
          <cell r="AG23">
            <v>157262.67600000001</v>
          </cell>
          <cell r="AH23">
            <v>0</v>
          </cell>
          <cell r="AI23">
            <v>0</v>
          </cell>
          <cell r="AJ23">
            <v>0</v>
          </cell>
          <cell r="AK23">
            <v>6052.57</v>
          </cell>
          <cell r="AL23">
            <v>0</v>
          </cell>
          <cell r="AM23">
            <v>0</v>
          </cell>
          <cell r="AN23">
            <v>0</v>
          </cell>
          <cell r="AO23">
            <v>0</v>
          </cell>
          <cell r="AP23">
            <v>0</v>
          </cell>
          <cell r="AQ23">
            <v>0</v>
          </cell>
          <cell r="AR23">
            <v>0</v>
          </cell>
          <cell r="AS23">
            <v>0</v>
          </cell>
          <cell r="AT23">
            <v>1284892.1399254501</v>
          </cell>
          <cell r="AU23">
            <v>513429.56377274281</v>
          </cell>
          <cell r="AV23">
            <v>163315.24600000001</v>
          </cell>
          <cell r="AW23">
            <v>210649.22471744113</v>
          </cell>
          <cell r="AX23">
            <v>1961636.949698193</v>
          </cell>
          <cell r="AY23">
            <v>1955584.3796981929</v>
          </cell>
          <cell r="AZ23">
            <v>5115</v>
          </cell>
          <cell r="BA23">
            <v>1580535</v>
          </cell>
          <cell r="BB23">
            <v>0</v>
          </cell>
          <cell r="BC23">
            <v>0</v>
          </cell>
          <cell r="BD23">
            <v>1961636.949698193</v>
          </cell>
          <cell r="BE23">
            <v>1961636.9496981928</v>
          </cell>
          <cell r="BF23">
            <v>0</v>
          </cell>
          <cell r="BG23">
            <v>1586587.57</v>
          </cell>
          <cell r="BH23">
            <v>1423272.324</v>
          </cell>
          <cell r="BI23">
            <v>1798321.703698193</v>
          </cell>
          <cell r="BJ23">
            <v>5819.8113388291031</v>
          </cell>
          <cell r="BK23">
            <v>5457.5948567567566</v>
          </cell>
          <cell r="BL23">
            <v>6.6369250847542416E-2</v>
          </cell>
          <cell r="BM23">
            <v>0</v>
          </cell>
          <cell r="BN23">
            <v>0</v>
          </cell>
          <cell r="BO23">
            <v>1961636.949698193</v>
          </cell>
          <cell r="BP23">
            <v>6328.7520378582294</v>
          </cell>
          <cell r="BQ23" t="str">
            <v>Y</v>
          </cell>
          <cell r="BR23">
            <v>6348.3396430362236</v>
          </cell>
          <cell r="BS23">
            <v>5.6213613377914307E-2</v>
          </cell>
          <cell r="BT23">
            <v>-16773.2925</v>
          </cell>
          <cell r="BU23">
            <v>1944863.657198193</v>
          </cell>
          <cell r="BV23">
            <v>0</v>
          </cell>
          <cell r="BW23">
            <v>1944863.657198193</v>
          </cell>
          <cell r="BX23">
            <v>6052.57</v>
          </cell>
          <cell r="BY23">
            <v>1938811.087198193</v>
          </cell>
        </row>
        <row r="24">
          <cell r="C24">
            <v>8262303</v>
          </cell>
          <cell r="D24" t="str">
            <v>Great Linford Primary School</v>
          </cell>
          <cell r="E24">
            <v>299</v>
          </cell>
          <cell r="F24">
            <v>299</v>
          </cell>
          <cell r="G24">
            <v>0</v>
          </cell>
          <cell r="H24">
            <v>1243309.8700249502</v>
          </cell>
          <cell r="I24">
            <v>0</v>
          </cell>
          <cell r="J24">
            <v>0</v>
          </cell>
          <cell r="K24">
            <v>52529.029399999956</v>
          </cell>
          <cell r="L24">
            <v>0</v>
          </cell>
          <cell r="M24">
            <v>127107.78959999986</v>
          </cell>
          <cell r="N24">
            <v>0</v>
          </cell>
          <cell r="O24">
            <v>23968.926097297273</v>
          </cell>
          <cell r="P24">
            <v>29264.144579729669</v>
          </cell>
          <cell r="Q24">
            <v>4260.1020993243228</v>
          </cell>
          <cell r="R24">
            <v>520.15898648648522</v>
          </cell>
          <cell r="S24">
            <v>0</v>
          </cell>
          <cell r="T24">
            <v>0</v>
          </cell>
          <cell r="U24">
            <v>0</v>
          </cell>
          <cell r="V24">
            <v>0</v>
          </cell>
          <cell r="W24">
            <v>0</v>
          </cell>
          <cell r="X24">
            <v>0</v>
          </cell>
          <cell r="Y24">
            <v>0</v>
          </cell>
          <cell r="Z24">
            <v>0</v>
          </cell>
          <cell r="AA24">
            <v>23391.372964528215</v>
          </cell>
          <cell r="AB24">
            <v>0</v>
          </cell>
          <cell r="AC24">
            <v>105404.66943232072</v>
          </cell>
          <cell r="AD24">
            <v>0</v>
          </cell>
          <cell r="AE24">
            <v>0</v>
          </cell>
          <cell r="AF24">
            <v>0</v>
          </cell>
          <cell r="AG24">
            <v>157262.67600000001</v>
          </cell>
          <cell r="AH24">
            <v>0</v>
          </cell>
          <cell r="AI24">
            <v>0</v>
          </cell>
          <cell r="AJ24">
            <v>0</v>
          </cell>
          <cell r="AK24">
            <v>35538.050000000003</v>
          </cell>
          <cell r="AL24">
            <v>0</v>
          </cell>
          <cell r="AM24">
            <v>110083.8732</v>
          </cell>
          <cell r="AN24">
            <v>0</v>
          </cell>
          <cell r="AO24">
            <v>0</v>
          </cell>
          <cell r="AP24">
            <v>0</v>
          </cell>
          <cell r="AQ24">
            <v>0</v>
          </cell>
          <cell r="AR24">
            <v>0</v>
          </cell>
          <cell r="AS24">
            <v>0</v>
          </cell>
          <cell r="AT24">
            <v>1243309.8700249502</v>
          </cell>
          <cell r="AU24">
            <v>366446.19315968652</v>
          </cell>
          <cell r="AV24">
            <v>302884.59920000006</v>
          </cell>
          <cell r="AW24">
            <v>169738.32608205138</v>
          </cell>
          <cell r="AX24">
            <v>1912640.6623846367</v>
          </cell>
          <cell r="AY24">
            <v>1877102.6123846367</v>
          </cell>
          <cell r="AZ24">
            <v>5115</v>
          </cell>
          <cell r="BA24">
            <v>1529385</v>
          </cell>
          <cell r="BB24">
            <v>0</v>
          </cell>
          <cell r="BC24">
            <v>0</v>
          </cell>
          <cell r="BD24">
            <v>1912640.6623846367</v>
          </cell>
          <cell r="BE24">
            <v>1912640.6623846367</v>
          </cell>
          <cell r="BF24">
            <v>0</v>
          </cell>
          <cell r="BG24">
            <v>1564923.05</v>
          </cell>
          <cell r="BH24">
            <v>1262038.4508</v>
          </cell>
          <cell r="BI24">
            <v>1609756.0631846366</v>
          </cell>
          <cell r="BJ24">
            <v>5383.7995424235341</v>
          </cell>
          <cell r="BK24">
            <v>5294.1328334365326</v>
          </cell>
          <cell r="BL24">
            <v>1.6936996446459966E-2</v>
          </cell>
          <cell r="BM24">
            <v>0</v>
          </cell>
          <cell r="BN24">
            <v>0</v>
          </cell>
          <cell r="BO24">
            <v>1912640.6623846367</v>
          </cell>
          <cell r="BP24">
            <v>6277.9351584770457</v>
          </cell>
          <cell r="BQ24" t="str">
            <v>Y</v>
          </cell>
          <cell r="BR24">
            <v>6396.7915129920957</v>
          </cell>
          <cell r="BS24">
            <v>8.6190242513936699E-2</v>
          </cell>
          <cell r="BT24">
            <v>-16230.467499999999</v>
          </cell>
          <cell r="BU24">
            <v>1896410.1948846367</v>
          </cell>
          <cell r="BV24">
            <v>0</v>
          </cell>
          <cell r="BW24">
            <v>1896410.1948846367</v>
          </cell>
          <cell r="BX24">
            <v>35538.050000000003</v>
          </cell>
          <cell r="BY24">
            <v>1860872.1448846366</v>
          </cell>
        </row>
        <row r="25">
          <cell r="C25">
            <v>8262305</v>
          </cell>
          <cell r="D25" t="str">
            <v>Greenleys Junior School</v>
          </cell>
          <cell r="E25">
            <v>190</v>
          </cell>
          <cell r="F25">
            <v>190</v>
          </cell>
          <cell r="G25">
            <v>0</v>
          </cell>
          <cell r="H25">
            <v>790063.12810950004</v>
          </cell>
          <cell r="I25">
            <v>0</v>
          </cell>
          <cell r="J25">
            <v>0</v>
          </cell>
          <cell r="K25">
            <v>58250.012799999968</v>
          </cell>
          <cell r="L25">
            <v>0</v>
          </cell>
          <cell r="M25">
            <v>139569.33759999994</v>
          </cell>
          <cell r="N25">
            <v>0</v>
          </cell>
          <cell r="O25">
            <v>1483.0271999999973</v>
          </cell>
          <cell r="P25">
            <v>12543.938399999979</v>
          </cell>
          <cell r="Q25">
            <v>468.59539999999981</v>
          </cell>
          <cell r="R25">
            <v>41710.139999999985</v>
          </cell>
          <cell r="S25">
            <v>0</v>
          </cell>
          <cell r="T25">
            <v>0</v>
          </cell>
          <cell r="U25">
            <v>0</v>
          </cell>
          <cell r="V25">
            <v>0</v>
          </cell>
          <cell r="W25">
            <v>0</v>
          </cell>
          <cell r="X25">
            <v>0</v>
          </cell>
          <cell r="Y25">
            <v>0</v>
          </cell>
          <cell r="Z25">
            <v>0</v>
          </cell>
          <cell r="AA25">
            <v>11936.3092</v>
          </cell>
          <cell r="AB25">
            <v>0</v>
          </cell>
          <cell r="AC25">
            <v>103168.41330781204</v>
          </cell>
          <cell r="AD25">
            <v>0</v>
          </cell>
          <cell r="AE25">
            <v>1692.8666122751158</v>
          </cell>
          <cell r="AF25">
            <v>0</v>
          </cell>
          <cell r="AG25">
            <v>157262.67600000001</v>
          </cell>
          <cell r="AH25">
            <v>0</v>
          </cell>
          <cell r="AI25">
            <v>0</v>
          </cell>
          <cell r="AJ25">
            <v>0</v>
          </cell>
          <cell r="AK25">
            <v>34982.769999999997</v>
          </cell>
          <cell r="AL25">
            <v>0</v>
          </cell>
          <cell r="AM25">
            <v>0</v>
          </cell>
          <cell r="AN25">
            <v>0</v>
          </cell>
          <cell r="AO25">
            <v>0</v>
          </cell>
          <cell r="AP25">
            <v>0</v>
          </cell>
          <cell r="AQ25">
            <v>0</v>
          </cell>
          <cell r="AR25">
            <v>0</v>
          </cell>
          <cell r="AS25">
            <v>0</v>
          </cell>
          <cell r="AT25">
            <v>790063.12810950004</v>
          </cell>
          <cell r="AU25">
            <v>370822.64052008709</v>
          </cell>
          <cell r="AV25">
            <v>192245.446</v>
          </cell>
          <cell r="AW25">
            <v>153201.58797367659</v>
          </cell>
          <cell r="AX25">
            <v>1353131.2146295873</v>
          </cell>
          <cell r="AY25">
            <v>1318148.4446295872</v>
          </cell>
          <cell r="AZ25">
            <v>5115</v>
          </cell>
          <cell r="BA25">
            <v>971850</v>
          </cell>
          <cell r="BB25">
            <v>0</v>
          </cell>
          <cell r="BC25">
            <v>0</v>
          </cell>
          <cell r="BD25">
            <v>1353131.2146295873</v>
          </cell>
          <cell r="BE25">
            <v>1353131.214629587</v>
          </cell>
          <cell r="BF25">
            <v>0</v>
          </cell>
          <cell r="BG25">
            <v>1006832.77</v>
          </cell>
          <cell r="BH25">
            <v>814587.32400000002</v>
          </cell>
          <cell r="BI25">
            <v>1160885.7686295873</v>
          </cell>
          <cell r="BJ25">
            <v>6109.9250980504594</v>
          </cell>
          <cell r="BK25">
            <v>5924.0252004694839</v>
          </cell>
          <cell r="BL25">
            <v>3.1380672986712266E-2</v>
          </cell>
          <cell r="BM25">
            <v>0</v>
          </cell>
          <cell r="BN25">
            <v>0</v>
          </cell>
          <cell r="BO25">
            <v>1353131.2146295873</v>
          </cell>
          <cell r="BP25">
            <v>6937.6233927873009</v>
          </cell>
          <cell r="BQ25" t="str">
            <v>Y</v>
          </cell>
          <cell r="BR25">
            <v>7121.743234892564</v>
          </cell>
          <cell r="BS25">
            <v>4.6802011777482777E-2</v>
          </cell>
          <cell r="BT25">
            <v>-10313.674999999999</v>
          </cell>
          <cell r="BU25">
            <v>1342817.5396295872</v>
          </cell>
          <cell r="BV25">
            <v>0</v>
          </cell>
          <cell r="BW25">
            <v>1342817.5396295872</v>
          </cell>
          <cell r="BX25">
            <v>34982.769999999997</v>
          </cell>
          <cell r="BY25">
            <v>1307834.7696295872</v>
          </cell>
        </row>
        <row r="26">
          <cell r="C26">
            <v>8262306</v>
          </cell>
          <cell r="D26" t="str">
            <v>Wood End Infant &amp; Pre-School</v>
          </cell>
          <cell r="E26">
            <v>63</v>
          </cell>
          <cell r="F26">
            <v>63</v>
          </cell>
          <cell r="G26">
            <v>0</v>
          </cell>
          <cell r="H26">
            <v>261968.30037315004</v>
          </cell>
          <cell r="I26">
            <v>0</v>
          </cell>
          <cell r="J26">
            <v>0</v>
          </cell>
          <cell r="K26">
            <v>13002.234999999973</v>
          </cell>
          <cell r="L26">
            <v>0</v>
          </cell>
          <cell r="M26">
            <v>31153.869999999937</v>
          </cell>
          <cell r="N26">
            <v>0</v>
          </cell>
          <cell r="O26">
            <v>4449.0815999999886</v>
          </cell>
          <cell r="P26">
            <v>7466.6299999999856</v>
          </cell>
          <cell r="Q26">
            <v>5154.5493999999826</v>
          </cell>
          <cell r="R26">
            <v>514.93999999999767</v>
          </cell>
          <cell r="S26">
            <v>0</v>
          </cell>
          <cell r="T26">
            <v>0</v>
          </cell>
          <cell r="U26">
            <v>0</v>
          </cell>
          <cell r="V26">
            <v>0</v>
          </cell>
          <cell r="W26">
            <v>0</v>
          </cell>
          <cell r="X26">
            <v>0</v>
          </cell>
          <cell r="Y26">
            <v>0</v>
          </cell>
          <cell r="Z26">
            <v>0</v>
          </cell>
          <cell r="AA26">
            <v>19349.385439999965</v>
          </cell>
          <cell r="AB26">
            <v>0</v>
          </cell>
          <cell r="AC26">
            <v>36213.454883720893</v>
          </cell>
          <cell r="AD26">
            <v>0</v>
          </cell>
          <cell r="AE26">
            <v>0</v>
          </cell>
          <cell r="AF26">
            <v>0</v>
          </cell>
          <cell r="AG26">
            <v>157262.67600000001</v>
          </cell>
          <cell r="AH26">
            <v>0</v>
          </cell>
          <cell r="AI26">
            <v>0</v>
          </cell>
          <cell r="AJ26">
            <v>0</v>
          </cell>
          <cell r="AK26">
            <v>6736.5</v>
          </cell>
          <cell r="AL26">
            <v>0</v>
          </cell>
          <cell r="AM26">
            <v>0</v>
          </cell>
          <cell r="AN26">
            <v>0</v>
          </cell>
          <cell r="AO26">
            <v>0</v>
          </cell>
          <cell r="AP26">
            <v>0</v>
          </cell>
          <cell r="AQ26">
            <v>0</v>
          </cell>
          <cell r="AR26">
            <v>0</v>
          </cell>
          <cell r="AS26">
            <v>0</v>
          </cell>
          <cell r="AT26">
            <v>261968.30037315004</v>
          </cell>
          <cell r="AU26">
            <v>117304.14632372072</v>
          </cell>
          <cell r="AV26">
            <v>163999.17600000001</v>
          </cell>
          <cell r="AW26">
            <v>47140.693650972462</v>
          </cell>
          <cell r="AX26">
            <v>543271.62269687071</v>
          </cell>
          <cell r="AY26">
            <v>536535.12269687071</v>
          </cell>
          <cell r="AZ26">
            <v>5115</v>
          </cell>
          <cell r="BA26">
            <v>322245</v>
          </cell>
          <cell r="BB26">
            <v>0</v>
          </cell>
          <cell r="BC26">
            <v>0</v>
          </cell>
          <cell r="BD26">
            <v>543271.62269687071</v>
          </cell>
          <cell r="BE26">
            <v>543271.62269687082</v>
          </cell>
          <cell r="BF26">
            <v>0</v>
          </cell>
          <cell r="BG26">
            <v>328981.5</v>
          </cell>
          <cell r="BH26">
            <v>164982.32399999999</v>
          </cell>
          <cell r="BI26">
            <v>379272.44669687073</v>
          </cell>
          <cell r="BJ26">
            <v>6020.1975666169956</v>
          </cell>
          <cell r="BK26">
            <v>5772.8577027397268</v>
          </cell>
          <cell r="BL26">
            <v>4.2845307577888903E-2</v>
          </cell>
          <cell r="BM26">
            <v>0</v>
          </cell>
          <cell r="BN26">
            <v>0</v>
          </cell>
          <cell r="BO26">
            <v>543271.62269687071</v>
          </cell>
          <cell r="BP26">
            <v>8516.4305189979477</v>
          </cell>
          <cell r="BQ26" t="str">
            <v>Y</v>
          </cell>
          <cell r="BR26">
            <v>8623.3590904265184</v>
          </cell>
          <cell r="BS26">
            <v>6.4646374270743712E-2</v>
          </cell>
          <cell r="BT26">
            <v>-3419.7975000000001</v>
          </cell>
          <cell r="BU26">
            <v>539851.82519687072</v>
          </cell>
          <cell r="BV26">
            <v>0</v>
          </cell>
          <cell r="BW26">
            <v>539851.82519687072</v>
          </cell>
          <cell r="BX26">
            <v>6736.5</v>
          </cell>
          <cell r="BY26">
            <v>533115.32519687072</v>
          </cell>
        </row>
        <row r="27">
          <cell r="C27">
            <v>8262309</v>
          </cell>
          <cell r="D27" t="str">
            <v>Bradwell Village School</v>
          </cell>
          <cell r="E27">
            <v>198</v>
          </cell>
          <cell r="F27">
            <v>198</v>
          </cell>
          <cell r="G27">
            <v>0</v>
          </cell>
          <cell r="H27">
            <v>823328.94402990013</v>
          </cell>
          <cell r="I27">
            <v>0</v>
          </cell>
          <cell r="J27">
            <v>0</v>
          </cell>
          <cell r="K27">
            <v>43687.509599999968</v>
          </cell>
          <cell r="L27">
            <v>0</v>
          </cell>
          <cell r="M27">
            <v>108415.46759999992</v>
          </cell>
          <cell r="N27">
            <v>0</v>
          </cell>
          <cell r="O27">
            <v>11369.875199999984</v>
          </cell>
          <cell r="P27">
            <v>17023.916399999951</v>
          </cell>
          <cell r="Q27">
            <v>937.19079999999985</v>
          </cell>
          <cell r="R27">
            <v>1029.8799999999999</v>
          </cell>
          <cell r="S27">
            <v>1091.6727999999998</v>
          </cell>
          <cell r="T27">
            <v>720.91599999999994</v>
          </cell>
          <cell r="U27">
            <v>0</v>
          </cell>
          <cell r="V27">
            <v>0</v>
          </cell>
          <cell r="W27">
            <v>0</v>
          </cell>
          <cell r="X27">
            <v>0</v>
          </cell>
          <cell r="Y27">
            <v>0</v>
          </cell>
          <cell r="Z27">
            <v>0</v>
          </cell>
          <cell r="AA27">
            <v>10154.196440816315</v>
          </cell>
          <cell r="AB27">
            <v>0</v>
          </cell>
          <cell r="AC27">
            <v>124114.31173833879</v>
          </cell>
          <cell r="AD27">
            <v>0</v>
          </cell>
          <cell r="AE27">
            <v>13309.345215999947</v>
          </cell>
          <cell r="AF27">
            <v>0</v>
          </cell>
          <cell r="AG27">
            <v>157262.67600000001</v>
          </cell>
          <cell r="AH27">
            <v>0</v>
          </cell>
          <cell r="AI27">
            <v>0</v>
          </cell>
          <cell r="AJ27">
            <v>0</v>
          </cell>
          <cell r="AK27">
            <v>35538.050000000003</v>
          </cell>
          <cell r="AL27">
            <v>0</v>
          </cell>
          <cell r="AM27">
            <v>0</v>
          </cell>
          <cell r="AN27">
            <v>0</v>
          </cell>
          <cell r="AO27">
            <v>0</v>
          </cell>
          <cell r="AP27">
            <v>0</v>
          </cell>
          <cell r="AQ27">
            <v>0</v>
          </cell>
          <cell r="AR27">
            <v>0</v>
          </cell>
          <cell r="AS27">
            <v>0</v>
          </cell>
          <cell r="AT27">
            <v>823328.94402990013</v>
          </cell>
          <cell r="AU27">
            <v>331854.28179515485</v>
          </cell>
          <cell r="AV27">
            <v>192800.72600000002</v>
          </cell>
          <cell r="AW27">
            <v>146094.67769728231</v>
          </cell>
          <cell r="AX27">
            <v>1347983.9518250551</v>
          </cell>
          <cell r="AY27">
            <v>1312445.901825055</v>
          </cell>
          <cell r="AZ27">
            <v>5115</v>
          </cell>
          <cell r="BA27">
            <v>1012770</v>
          </cell>
          <cell r="BB27">
            <v>0</v>
          </cell>
          <cell r="BC27">
            <v>0</v>
          </cell>
          <cell r="BD27">
            <v>1347983.9518250551</v>
          </cell>
          <cell r="BE27">
            <v>1347983.9518250551</v>
          </cell>
          <cell r="BF27">
            <v>0</v>
          </cell>
          <cell r="BG27">
            <v>1048308.05</v>
          </cell>
          <cell r="BH27">
            <v>855507.32400000002</v>
          </cell>
          <cell r="BI27">
            <v>1155183.225825055</v>
          </cell>
          <cell r="BJ27">
            <v>5834.2587162881564</v>
          </cell>
          <cell r="BK27">
            <v>5489.5058517766483</v>
          </cell>
          <cell r="BL27">
            <v>6.2802167229666167E-2</v>
          </cell>
          <cell r="BM27">
            <v>0</v>
          </cell>
          <cell r="BN27">
            <v>0</v>
          </cell>
          <cell r="BO27">
            <v>1347983.9518250551</v>
          </cell>
          <cell r="BP27">
            <v>6628.5146556820964</v>
          </cell>
          <cell r="BQ27" t="str">
            <v>Y</v>
          </cell>
          <cell r="BR27">
            <v>6807.9997566921975</v>
          </cell>
          <cell r="BS27">
            <v>5.6423097361295582E-2</v>
          </cell>
          <cell r="BT27">
            <v>-10747.934999999999</v>
          </cell>
          <cell r="BU27">
            <v>1337236.016825055</v>
          </cell>
          <cell r="BV27">
            <v>0</v>
          </cell>
          <cell r="BW27">
            <v>1337236.016825055</v>
          </cell>
          <cell r="BX27">
            <v>35538.050000000003</v>
          </cell>
          <cell r="BY27">
            <v>1301697.966825055</v>
          </cell>
        </row>
        <row r="28">
          <cell r="C28">
            <v>8262313</v>
          </cell>
          <cell r="D28" t="str">
            <v>Downs Barn School</v>
          </cell>
          <cell r="E28">
            <v>64</v>
          </cell>
          <cell r="F28">
            <v>64</v>
          </cell>
          <cell r="G28">
            <v>0</v>
          </cell>
          <cell r="H28">
            <v>266126.52736320003</v>
          </cell>
          <cell r="I28">
            <v>0</v>
          </cell>
          <cell r="J28">
            <v>0</v>
          </cell>
          <cell r="K28">
            <v>9881.6985999999997</v>
          </cell>
          <cell r="L28">
            <v>0</v>
          </cell>
          <cell r="M28">
            <v>23676.941200000001</v>
          </cell>
          <cell r="N28">
            <v>0</v>
          </cell>
          <cell r="O28">
            <v>9185.2007225806356</v>
          </cell>
          <cell r="P28">
            <v>308.29956129032229</v>
          </cell>
          <cell r="Q28">
            <v>0</v>
          </cell>
          <cell r="R28">
            <v>531.55096774193498</v>
          </cell>
          <cell r="S28">
            <v>0</v>
          </cell>
          <cell r="T28">
            <v>0</v>
          </cell>
          <cell r="U28">
            <v>0</v>
          </cell>
          <cell r="V28">
            <v>0</v>
          </cell>
          <cell r="W28">
            <v>0</v>
          </cell>
          <cell r="X28">
            <v>0</v>
          </cell>
          <cell r="Y28">
            <v>0</v>
          </cell>
          <cell r="Z28">
            <v>0</v>
          </cell>
          <cell r="AA28">
            <v>22468.34672941174</v>
          </cell>
          <cell r="AB28">
            <v>0</v>
          </cell>
          <cell r="AC28">
            <v>23968.11636363636</v>
          </cell>
          <cell r="AD28">
            <v>0</v>
          </cell>
          <cell r="AE28">
            <v>162.30908800000014</v>
          </cell>
          <cell r="AF28">
            <v>0</v>
          </cell>
          <cell r="AG28">
            <v>157262.67600000001</v>
          </cell>
          <cell r="AH28">
            <v>0</v>
          </cell>
          <cell r="AI28">
            <v>0</v>
          </cell>
          <cell r="AJ28">
            <v>0</v>
          </cell>
          <cell r="AK28">
            <v>13597.75</v>
          </cell>
          <cell r="AL28">
            <v>0</v>
          </cell>
          <cell r="AM28">
            <v>0</v>
          </cell>
          <cell r="AN28">
            <v>0</v>
          </cell>
          <cell r="AO28">
            <v>0</v>
          </cell>
          <cell r="AP28">
            <v>0</v>
          </cell>
          <cell r="AQ28">
            <v>0</v>
          </cell>
          <cell r="AR28">
            <v>0</v>
          </cell>
          <cell r="AS28">
            <v>0</v>
          </cell>
          <cell r="AT28">
            <v>266126.52736320003</v>
          </cell>
          <cell r="AU28">
            <v>90182.463232661001</v>
          </cell>
          <cell r="AV28">
            <v>170860.42600000001</v>
          </cell>
          <cell r="AW28">
            <v>35050.526117753805</v>
          </cell>
          <cell r="AX28">
            <v>527169.41659586108</v>
          </cell>
          <cell r="AY28">
            <v>513571.66659586108</v>
          </cell>
          <cell r="AZ28">
            <v>5115</v>
          </cell>
          <cell r="BA28">
            <v>327360</v>
          </cell>
          <cell r="BB28">
            <v>0</v>
          </cell>
          <cell r="BC28">
            <v>0</v>
          </cell>
          <cell r="BD28">
            <v>527169.41659586108</v>
          </cell>
          <cell r="BE28">
            <v>527169.41659586097</v>
          </cell>
          <cell r="BF28">
            <v>0</v>
          </cell>
          <cell r="BG28">
            <v>340957.75</v>
          </cell>
          <cell r="BH28">
            <v>170097.32399999999</v>
          </cell>
          <cell r="BI28">
            <v>356308.99059586111</v>
          </cell>
          <cell r="BJ28">
            <v>5567.3279780603298</v>
          </cell>
          <cell r="BK28">
            <v>5501.2031654545463</v>
          </cell>
          <cell r="BL28">
            <v>1.2020063723699948E-2</v>
          </cell>
          <cell r="BM28">
            <v>0</v>
          </cell>
          <cell r="BN28">
            <v>0</v>
          </cell>
          <cell r="BO28">
            <v>527169.41659586108</v>
          </cell>
          <cell r="BP28">
            <v>8024.5572905603294</v>
          </cell>
          <cell r="BQ28" t="str">
            <v>Y</v>
          </cell>
          <cell r="BR28">
            <v>8237.0221343103294</v>
          </cell>
          <cell r="BS28">
            <v>-4.5082785986274021E-2</v>
          </cell>
          <cell r="BT28">
            <v>-3474.08</v>
          </cell>
          <cell r="BU28">
            <v>523695.33659586107</v>
          </cell>
          <cell r="BV28">
            <v>0</v>
          </cell>
          <cell r="BW28">
            <v>523695.33659586107</v>
          </cell>
          <cell r="BX28">
            <v>13597.75</v>
          </cell>
          <cell r="BY28">
            <v>510097.58659586107</v>
          </cell>
        </row>
        <row r="29">
          <cell r="C29">
            <v>8262316</v>
          </cell>
          <cell r="D29" t="str">
            <v>Germander Park School</v>
          </cell>
          <cell r="E29">
            <v>79</v>
          </cell>
          <cell r="F29">
            <v>79</v>
          </cell>
          <cell r="G29">
            <v>0</v>
          </cell>
          <cell r="H29">
            <v>328499.93221395003</v>
          </cell>
          <cell r="I29">
            <v>0</v>
          </cell>
          <cell r="J29">
            <v>0</v>
          </cell>
          <cell r="K29">
            <v>18203.128999999986</v>
          </cell>
          <cell r="L29">
            <v>0</v>
          </cell>
          <cell r="M29">
            <v>43615.417999999976</v>
          </cell>
          <cell r="N29">
            <v>0</v>
          </cell>
          <cell r="O29">
            <v>13594.415999999988</v>
          </cell>
          <cell r="P29">
            <v>3583.9823999999962</v>
          </cell>
          <cell r="Q29">
            <v>0</v>
          </cell>
          <cell r="R29">
            <v>0</v>
          </cell>
          <cell r="S29">
            <v>0</v>
          </cell>
          <cell r="T29">
            <v>0</v>
          </cell>
          <cell r="U29">
            <v>0</v>
          </cell>
          <cell r="V29">
            <v>0</v>
          </cell>
          <cell r="W29">
            <v>0</v>
          </cell>
          <cell r="X29">
            <v>0</v>
          </cell>
          <cell r="Y29">
            <v>0</v>
          </cell>
          <cell r="Z29">
            <v>0</v>
          </cell>
          <cell r="AA29">
            <v>21269.964514285686</v>
          </cell>
          <cell r="AB29">
            <v>0</v>
          </cell>
          <cell r="AC29">
            <v>53061.208695652153</v>
          </cell>
          <cell r="AD29">
            <v>0</v>
          </cell>
          <cell r="AE29">
            <v>263.75226799999831</v>
          </cell>
          <cell r="AF29">
            <v>0</v>
          </cell>
          <cell r="AG29">
            <v>157262.67600000001</v>
          </cell>
          <cell r="AH29">
            <v>0</v>
          </cell>
          <cell r="AI29">
            <v>0</v>
          </cell>
          <cell r="AJ29">
            <v>0</v>
          </cell>
          <cell r="AK29">
            <v>2844.3</v>
          </cell>
          <cell r="AL29">
            <v>0</v>
          </cell>
          <cell r="AM29">
            <v>0</v>
          </cell>
          <cell r="AN29">
            <v>0</v>
          </cell>
          <cell r="AO29">
            <v>0</v>
          </cell>
          <cell r="AP29">
            <v>0</v>
          </cell>
          <cell r="AQ29">
            <v>0</v>
          </cell>
          <cell r="AR29">
            <v>0</v>
          </cell>
          <cell r="AS29">
            <v>0</v>
          </cell>
          <cell r="AT29">
            <v>328499.93221395003</v>
          </cell>
          <cell r="AU29">
            <v>153591.87087793779</v>
          </cell>
          <cell r="AV29">
            <v>160106.976</v>
          </cell>
          <cell r="AW29">
            <v>62417.650751166671</v>
          </cell>
          <cell r="AX29">
            <v>642198.77909188787</v>
          </cell>
          <cell r="AY29">
            <v>639354.47909188783</v>
          </cell>
          <cell r="AZ29">
            <v>5115</v>
          </cell>
          <cell r="BA29">
            <v>404085</v>
          </cell>
          <cell r="BB29">
            <v>0</v>
          </cell>
          <cell r="BC29">
            <v>0</v>
          </cell>
          <cell r="BD29">
            <v>642198.77909188787</v>
          </cell>
          <cell r="BE29">
            <v>642198.77909188776</v>
          </cell>
          <cell r="BF29">
            <v>0</v>
          </cell>
          <cell r="BG29">
            <v>406929.3</v>
          </cell>
          <cell r="BH29">
            <v>246822.32399999999</v>
          </cell>
          <cell r="BI29">
            <v>482091.80309188791</v>
          </cell>
          <cell r="BJ29">
            <v>6102.4278872390878</v>
          </cell>
          <cell r="BK29">
            <v>6309.8114269230773</v>
          </cell>
          <cell r="BL29">
            <v>-3.2866836368375944E-2</v>
          </cell>
          <cell r="BM29">
            <v>3.2866836368375944E-2</v>
          </cell>
          <cell r="BN29">
            <v>16383.299635035171</v>
          </cell>
          <cell r="BO29">
            <v>658582.07872692309</v>
          </cell>
          <cell r="BP29">
            <v>8300.4782117332034</v>
          </cell>
          <cell r="BQ29" t="str">
            <v>Y</v>
          </cell>
          <cell r="BR29">
            <v>8336.482009201558</v>
          </cell>
          <cell r="BS29">
            <v>-4.249743226012237E-3</v>
          </cell>
          <cell r="BT29">
            <v>-4288.3175000000001</v>
          </cell>
          <cell r="BU29">
            <v>654293.76122692309</v>
          </cell>
          <cell r="BV29">
            <v>0</v>
          </cell>
          <cell r="BW29">
            <v>654293.76122692309</v>
          </cell>
          <cell r="BX29">
            <v>2844.3</v>
          </cell>
          <cell r="BY29">
            <v>651449.46122692304</v>
          </cell>
        </row>
        <row r="30">
          <cell r="C30">
            <v>8262320</v>
          </cell>
          <cell r="D30" t="str">
            <v>The Willows School and Early Years Centre</v>
          </cell>
          <cell r="E30">
            <v>105</v>
          </cell>
          <cell r="F30">
            <v>105</v>
          </cell>
          <cell r="G30">
            <v>0</v>
          </cell>
          <cell r="H30">
            <v>436613.83395525004</v>
          </cell>
          <cell r="I30">
            <v>0</v>
          </cell>
          <cell r="J30">
            <v>0</v>
          </cell>
          <cell r="K30">
            <v>20803.575999999946</v>
          </cell>
          <cell r="L30">
            <v>0</v>
          </cell>
          <cell r="M30">
            <v>49846.191999999879</v>
          </cell>
          <cell r="N30">
            <v>0</v>
          </cell>
          <cell r="O30">
            <v>14583.100799999977</v>
          </cell>
          <cell r="P30">
            <v>4181.3127999999897</v>
          </cell>
          <cell r="Q30">
            <v>6560.3355999999831</v>
          </cell>
          <cell r="R30">
            <v>0</v>
          </cell>
          <cell r="S30">
            <v>0</v>
          </cell>
          <cell r="T30">
            <v>0</v>
          </cell>
          <cell r="U30">
            <v>0</v>
          </cell>
          <cell r="V30">
            <v>0</v>
          </cell>
          <cell r="W30">
            <v>0</v>
          </cell>
          <cell r="X30">
            <v>0</v>
          </cell>
          <cell r="Y30">
            <v>0</v>
          </cell>
          <cell r="Z30">
            <v>0</v>
          </cell>
          <cell r="AA30">
            <v>29101.682647058806</v>
          </cell>
          <cell r="AB30">
            <v>0</v>
          </cell>
          <cell r="AC30">
            <v>51119.498181818184</v>
          </cell>
          <cell r="AD30">
            <v>0</v>
          </cell>
          <cell r="AE30">
            <v>0</v>
          </cell>
          <cell r="AF30">
            <v>0</v>
          </cell>
          <cell r="AG30">
            <v>157262.67600000001</v>
          </cell>
          <cell r="AH30">
            <v>0</v>
          </cell>
          <cell r="AI30">
            <v>0</v>
          </cell>
          <cell r="AJ30">
            <v>0</v>
          </cell>
          <cell r="AK30">
            <v>24950</v>
          </cell>
          <cell r="AL30">
            <v>0</v>
          </cell>
          <cell r="AM30">
            <v>0</v>
          </cell>
          <cell r="AN30">
            <v>0</v>
          </cell>
          <cell r="AO30">
            <v>0</v>
          </cell>
          <cell r="AP30">
            <v>0</v>
          </cell>
          <cell r="AQ30">
            <v>0</v>
          </cell>
          <cell r="AR30">
            <v>0</v>
          </cell>
          <cell r="AS30">
            <v>0</v>
          </cell>
          <cell r="AT30">
            <v>436613.83395525004</v>
          </cell>
          <cell r="AU30">
            <v>176195.69802887674</v>
          </cell>
          <cell r="AV30">
            <v>182212.67600000001</v>
          </cell>
          <cell r="AW30">
            <v>71106.368098209947</v>
          </cell>
          <cell r="AX30">
            <v>795022.20798412676</v>
          </cell>
          <cell r="AY30">
            <v>770072.20798412676</v>
          </cell>
          <cell r="AZ30">
            <v>5115</v>
          </cell>
          <cell r="BA30">
            <v>537075</v>
          </cell>
          <cell r="BB30">
            <v>0</v>
          </cell>
          <cell r="BC30">
            <v>0</v>
          </cell>
          <cell r="BD30">
            <v>795022.20798412676</v>
          </cell>
          <cell r="BE30">
            <v>795022.20798412676</v>
          </cell>
          <cell r="BF30">
            <v>0</v>
          </cell>
          <cell r="BG30">
            <v>562025</v>
          </cell>
          <cell r="BH30">
            <v>379812.32400000002</v>
          </cell>
          <cell r="BI30">
            <v>612809.53198412678</v>
          </cell>
          <cell r="BJ30">
            <v>5836.2812569916832</v>
          </cell>
          <cell r="BK30">
            <v>5607.1816649122802</v>
          </cell>
          <cell r="BL30">
            <v>4.0858243190696961E-2</v>
          </cell>
          <cell r="BM30">
            <v>0</v>
          </cell>
          <cell r="BN30">
            <v>0</v>
          </cell>
          <cell r="BO30">
            <v>795022.20798412676</v>
          </cell>
          <cell r="BP30">
            <v>7334.0210284202549</v>
          </cell>
          <cell r="BQ30" t="str">
            <v>Y</v>
          </cell>
          <cell r="BR30">
            <v>7571.6400760393026</v>
          </cell>
          <cell r="BS30">
            <v>4.4349761537768595E-2</v>
          </cell>
          <cell r="BT30">
            <v>-5699.6624999999995</v>
          </cell>
          <cell r="BU30">
            <v>789322.54548412678</v>
          </cell>
          <cell r="BV30">
            <v>0</v>
          </cell>
          <cell r="BW30">
            <v>789322.54548412678</v>
          </cell>
          <cell r="BX30">
            <v>24950</v>
          </cell>
          <cell r="BY30">
            <v>764372.54548412678</v>
          </cell>
        </row>
        <row r="31">
          <cell r="C31">
            <v>8262322</v>
          </cell>
          <cell r="D31" t="str">
            <v>Priory Common School</v>
          </cell>
          <cell r="E31">
            <v>58</v>
          </cell>
          <cell r="F31">
            <v>58</v>
          </cell>
          <cell r="G31">
            <v>0</v>
          </cell>
          <cell r="H31">
            <v>241177.16542290003</v>
          </cell>
          <cell r="I31">
            <v>0</v>
          </cell>
          <cell r="J31">
            <v>0</v>
          </cell>
          <cell r="K31">
            <v>9881.6985999999761</v>
          </cell>
          <cell r="L31">
            <v>0</v>
          </cell>
          <cell r="M31">
            <v>23676.941199999947</v>
          </cell>
          <cell r="N31">
            <v>0</v>
          </cell>
          <cell r="O31">
            <v>1483.0271999999861</v>
          </cell>
          <cell r="P31">
            <v>5674.6387999999879</v>
          </cell>
          <cell r="Q31">
            <v>0</v>
          </cell>
          <cell r="R31">
            <v>514.93999999999915</v>
          </cell>
          <cell r="S31">
            <v>0</v>
          </cell>
          <cell r="T31">
            <v>720.9159999999988</v>
          </cell>
          <cell r="U31">
            <v>0</v>
          </cell>
          <cell r="V31">
            <v>0</v>
          </cell>
          <cell r="W31">
            <v>0</v>
          </cell>
          <cell r="X31">
            <v>0</v>
          </cell>
          <cell r="Y31">
            <v>0</v>
          </cell>
          <cell r="Z31">
            <v>0</v>
          </cell>
          <cell r="AA31">
            <v>10832.667524324313</v>
          </cell>
          <cell r="AB31">
            <v>0</v>
          </cell>
          <cell r="AC31">
            <v>25884.317333333252</v>
          </cell>
          <cell r="AD31">
            <v>0</v>
          </cell>
          <cell r="AE31">
            <v>0</v>
          </cell>
          <cell r="AF31">
            <v>0</v>
          </cell>
          <cell r="AG31">
            <v>157262.67600000001</v>
          </cell>
          <cell r="AH31">
            <v>0</v>
          </cell>
          <cell r="AI31">
            <v>0</v>
          </cell>
          <cell r="AJ31">
            <v>0</v>
          </cell>
          <cell r="AK31">
            <v>19710.5</v>
          </cell>
          <cell r="AL31">
            <v>0</v>
          </cell>
          <cell r="AM31">
            <v>0</v>
          </cell>
          <cell r="AN31">
            <v>0</v>
          </cell>
          <cell r="AO31">
            <v>0</v>
          </cell>
          <cell r="AP31">
            <v>0</v>
          </cell>
          <cell r="AQ31">
            <v>0</v>
          </cell>
          <cell r="AR31">
            <v>0</v>
          </cell>
          <cell r="AS31">
            <v>0</v>
          </cell>
          <cell r="AT31">
            <v>241177.16542290003</v>
          </cell>
          <cell r="AU31">
            <v>78669.14665765746</v>
          </cell>
          <cell r="AV31">
            <v>176973.17600000001</v>
          </cell>
          <cell r="AW31">
            <v>34372.274010249261</v>
          </cell>
          <cell r="AX31">
            <v>496819.48808055744</v>
          </cell>
          <cell r="AY31">
            <v>477108.98808055744</v>
          </cell>
          <cell r="AZ31">
            <v>5115</v>
          </cell>
          <cell r="BA31">
            <v>296670</v>
          </cell>
          <cell r="BB31">
            <v>0</v>
          </cell>
          <cell r="BC31">
            <v>0</v>
          </cell>
          <cell r="BD31">
            <v>496819.48808055744</v>
          </cell>
          <cell r="BE31">
            <v>496819.48808055755</v>
          </cell>
          <cell r="BF31">
            <v>0</v>
          </cell>
          <cell r="BG31">
            <v>316380.5</v>
          </cell>
          <cell r="BH31">
            <v>139407.32399999999</v>
          </cell>
          <cell r="BI31">
            <v>319846.31208055746</v>
          </cell>
          <cell r="BJ31">
            <v>5514.5915875958181</v>
          </cell>
          <cell r="BK31">
            <v>5728.492016129032</v>
          </cell>
          <cell r="BL31">
            <v>-3.733974454899474E-2</v>
          </cell>
          <cell r="BM31">
            <v>3.733974454899474E-2</v>
          </cell>
          <cell r="BN31">
            <v>12406.224854926406</v>
          </cell>
          <cell r="BO31">
            <v>509225.71293548384</v>
          </cell>
          <cell r="BP31">
            <v>8439.9174644048944</v>
          </cell>
          <cell r="BQ31" t="str">
            <v>Y</v>
          </cell>
          <cell r="BR31">
            <v>8779.7536713014451</v>
          </cell>
          <cell r="BS31">
            <v>2.1738159841322879E-2</v>
          </cell>
          <cell r="BT31">
            <v>-3148.3849999999998</v>
          </cell>
          <cell r="BU31">
            <v>506077.32793548383</v>
          </cell>
          <cell r="BV31">
            <v>0</v>
          </cell>
          <cell r="BW31">
            <v>506077.32793548383</v>
          </cell>
          <cell r="BX31">
            <v>19710.5</v>
          </cell>
          <cell r="BY31">
            <v>486366.82793548383</v>
          </cell>
        </row>
        <row r="32">
          <cell r="C32">
            <v>8262323</v>
          </cell>
          <cell r="D32" t="str">
            <v>Giffard Park Primary School</v>
          </cell>
          <cell r="E32">
            <v>242</v>
          </cell>
          <cell r="F32">
            <v>242</v>
          </cell>
          <cell r="G32">
            <v>0</v>
          </cell>
          <cell r="H32">
            <v>1006290.9315921001</v>
          </cell>
          <cell r="I32">
            <v>0</v>
          </cell>
          <cell r="J32">
            <v>0</v>
          </cell>
          <cell r="K32">
            <v>35886.168599999903</v>
          </cell>
          <cell r="L32">
            <v>0</v>
          </cell>
          <cell r="M32">
            <v>87230.835999999865</v>
          </cell>
          <cell r="N32">
            <v>0</v>
          </cell>
          <cell r="O32">
            <v>4201.9103999999979</v>
          </cell>
          <cell r="P32">
            <v>3285.3171999999968</v>
          </cell>
          <cell r="Q32">
            <v>2342.9769999999899</v>
          </cell>
          <cell r="R32">
            <v>514.93999999999903</v>
          </cell>
          <cell r="S32">
            <v>0</v>
          </cell>
          <cell r="T32">
            <v>0</v>
          </cell>
          <cell r="U32">
            <v>0</v>
          </cell>
          <cell r="V32">
            <v>0</v>
          </cell>
          <cell r="W32">
            <v>0</v>
          </cell>
          <cell r="X32">
            <v>0</v>
          </cell>
          <cell r="Y32">
            <v>0</v>
          </cell>
          <cell r="Z32">
            <v>0</v>
          </cell>
          <cell r="AA32">
            <v>20796.67774716971</v>
          </cell>
          <cell r="AB32">
            <v>0</v>
          </cell>
          <cell r="AC32">
            <v>116232.2568000001</v>
          </cell>
          <cell r="AD32">
            <v>0</v>
          </cell>
          <cell r="AE32">
            <v>0</v>
          </cell>
          <cell r="AF32">
            <v>0</v>
          </cell>
          <cell r="AG32">
            <v>157262.67600000001</v>
          </cell>
          <cell r="AH32">
            <v>0</v>
          </cell>
          <cell r="AI32">
            <v>0</v>
          </cell>
          <cell r="AJ32">
            <v>0</v>
          </cell>
          <cell r="AK32">
            <v>47754.25</v>
          </cell>
          <cell r="AL32">
            <v>0</v>
          </cell>
          <cell r="AM32">
            <v>0</v>
          </cell>
          <cell r="AN32">
            <v>0</v>
          </cell>
          <cell r="AO32">
            <v>0</v>
          </cell>
          <cell r="AP32">
            <v>0</v>
          </cell>
          <cell r="AQ32">
            <v>0</v>
          </cell>
          <cell r="AR32">
            <v>0</v>
          </cell>
          <cell r="AS32">
            <v>0</v>
          </cell>
          <cell r="AT32">
            <v>1006290.9315921001</v>
          </cell>
          <cell r="AU32">
            <v>270491.08374716958</v>
          </cell>
          <cell r="AV32">
            <v>205016.92600000001</v>
          </cell>
          <cell r="AW32">
            <v>133458.09449368401</v>
          </cell>
          <cell r="AX32">
            <v>1481798.9413392697</v>
          </cell>
          <cell r="AY32">
            <v>1434044.6913392697</v>
          </cell>
          <cell r="AZ32">
            <v>5115</v>
          </cell>
          <cell r="BA32">
            <v>1237830</v>
          </cell>
          <cell r="BB32">
            <v>0</v>
          </cell>
          <cell r="BC32">
            <v>0</v>
          </cell>
          <cell r="BD32">
            <v>1481798.9413392697</v>
          </cell>
          <cell r="BE32">
            <v>1481798.9413392693</v>
          </cell>
          <cell r="BF32">
            <v>0</v>
          </cell>
          <cell r="BG32">
            <v>1285584.25</v>
          </cell>
          <cell r="BH32">
            <v>1080567.324</v>
          </cell>
          <cell r="BI32">
            <v>1276782.0153392698</v>
          </cell>
          <cell r="BJ32">
            <v>5275.958741071363</v>
          </cell>
          <cell r="BK32">
            <v>5076.0261342205331</v>
          </cell>
          <cell r="BL32">
            <v>3.9387623618200938E-2</v>
          </cell>
          <cell r="BM32">
            <v>0</v>
          </cell>
          <cell r="BN32">
            <v>0</v>
          </cell>
          <cell r="BO32">
            <v>1481798.9413392697</v>
          </cell>
          <cell r="BP32">
            <v>5925.8045096664036</v>
          </cell>
          <cell r="BQ32" t="str">
            <v>Y</v>
          </cell>
          <cell r="BR32">
            <v>6123.1361212366519</v>
          </cell>
          <cell r="BS32">
            <v>4.3462631380914329E-2</v>
          </cell>
          <cell r="BT32">
            <v>-13136.365</v>
          </cell>
          <cell r="BU32">
            <v>1468662.5763392698</v>
          </cell>
          <cell r="BV32">
            <v>0</v>
          </cell>
          <cell r="BW32">
            <v>1468662.5763392698</v>
          </cell>
          <cell r="BX32">
            <v>47754.25</v>
          </cell>
          <cell r="BY32">
            <v>1420908.3263392698</v>
          </cell>
        </row>
        <row r="33">
          <cell r="C33">
            <v>8262324</v>
          </cell>
          <cell r="D33" t="str">
            <v>Heelands School</v>
          </cell>
          <cell r="E33">
            <v>78</v>
          </cell>
          <cell r="F33">
            <v>78</v>
          </cell>
          <cell r="G33">
            <v>0</v>
          </cell>
          <cell r="H33">
            <v>324341.70522390003</v>
          </cell>
          <cell r="I33">
            <v>0</v>
          </cell>
          <cell r="J33">
            <v>0</v>
          </cell>
          <cell r="K33">
            <v>4160.7151999999769</v>
          </cell>
          <cell r="L33">
            <v>0</v>
          </cell>
          <cell r="M33">
            <v>9969.2383999999456</v>
          </cell>
          <cell r="N33">
            <v>0</v>
          </cell>
          <cell r="O33">
            <v>6179.2799999999897</v>
          </cell>
          <cell r="P33">
            <v>8362.6256000000012</v>
          </cell>
          <cell r="Q33">
            <v>1405.7861999999977</v>
          </cell>
          <cell r="R33">
            <v>0</v>
          </cell>
          <cell r="S33">
            <v>0</v>
          </cell>
          <cell r="T33">
            <v>0</v>
          </cell>
          <cell r="U33">
            <v>0</v>
          </cell>
          <cell r="V33">
            <v>0</v>
          </cell>
          <cell r="W33">
            <v>0</v>
          </cell>
          <cell r="X33">
            <v>0</v>
          </cell>
          <cell r="Y33">
            <v>0</v>
          </cell>
          <cell r="Z33">
            <v>0</v>
          </cell>
          <cell r="AA33">
            <v>22459.108099999983</v>
          </cell>
          <cell r="AB33">
            <v>0</v>
          </cell>
          <cell r="AC33">
            <v>25146.982956521711</v>
          </cell>
          <cell r="AD33">
            <v>0</v>
          </cell>
          <cell r="AE33">
            <v>0</v>
          </cell>
          <cell r="AF33">
            <v>0</v>
          </cell>
          <cell r="AG33">
            <v>157262.67600000001</v>
          </cell>
          <cell r="AH33">
            <v>0</v>
          </cell>
          <cell r="AI33">
            <v>0</v>
          </cell>
          <cell r="AJ33">
            <v>0</v>
          </cell>
          <cell r="AK33">
            <v>14845.25</v>
          </cell>
          <cell r="AL33">
            <v>0</v>
          </cell>
          <cell r="AM33">
            <v>0</v>
          </cell>
          <cell r="AN33">
            <v>0</v>
          </cell>
          <cell r="AO33">
            <v>0</v>
          </cell>
          <cell r="AP33">
            <v>0</v>
          </cell>
          <cell r="AQ33">
            <v>0</v>
          </cell>
          <cell r="AR33">
            <v>0</v>
          </cell>
          <cell r="AS33">
            <v>0</v>
          </cell>
          <cell r="AT33">
            <v>324341.70522390003</v>
          </cell>
          <cell r="AU33">
            <v>77683.736456521598</v>
          </cell>
          <cell r="AV33">
            <v>172107.92600000001</v>
          </cell>
          <cell r="AW33">
            <v>36806.960865042922</v>
          </cell>
          <cell r="AX33">
            <v>574133.36768042168</v>
          </cell>
          <cell r="AY33">
            <v>559288.11768042168</v>
          </cell>
          <cell r="AZ33">
            <v>5115</v>
          </cell>
          <cell r="BA33">
            <v>398970</v>
          </cell>
          <cell r="BB33">
            <v>0</v>
          </cell>
          <cell r="BC33">
            <v>0</v>
          </cell>
          <cell r="BD33">
            <v>574133.36768042168</v>
          </cell>
          <cell r="BE33">
            <v>574133.36768042168</v>
          </cell>
          <cell r="BF33">
            <v>0</v>
          </cell>
          <cell r="BG33">
            <v>413815.25</v>
          </cell>
          <cell r="BH33">
            <v>241707.32399999999</v>
          </cell>
          <cell r="BI33">
            <v>402025.4416804217</v>
          </cell>
          <cell r="BJ33">
            <v>5154.1723292361758</v>
          </cell>
          <cell r="BK33">
            <v>5166.1197918918915</v>
          </cell>
          <cell r="BL33">
            <v>-2.3126569140860856E-3</v>
          </cell>
          <cell r="BM33">
            <v>2.3126569140860856E-3</v>
          </cell>
          <cell r="BN33">
            <v>931.90208714582877</v>
          </cell>
          <cell r="BO33">
            <v>575065.26976756752</v>
          </cell>
          <cell r="BP33">
            <v>7182.3079457380454</v>
          </cell>
          <cell r="BQ33" t="str">
            <v>Y</v>
          </cell>
          <cell r="BR33">
            <v>7372.6316636867632</v>
          </cell>
          <cell r="BS33">
            <v>-2.0767558628592142E-2</v>
          </cell>
          <cell r="BT33">
            <v>-4234.0349999999999</v>
          </cell>
          <cell r="BU33">
            <v>570831.23476756748</v>
          </cell>
          <cell r="BV33">
            <v>0</v>
          </cell>
          <cell r="BW33">
            <v>570831.23476756748</v>
          </cell>
          <cell r="BX33">
            <v>14845.25</v>
          </cell>
          <cell r="BY33">
            <v>555985.98476756748</v>
          </cell>
        </row>
        <row r="34">
          <cell r="C34">
            <v>8262327</v>
          </cell>
          <cell r="D34" t="str">
            <v>Summerfield School</v>
          </cell>
          <cell r="E34">
            <v>325</v>
          </cell>
          <cell r="F34">
            <v>325</v>
          </cell>
          <cell r="G34">
            <v>0</v>
          </cell>
          <cell r="H34">
            <v>1351423.7717662503</v>
          </cell>
          <cell r="I34">
            <v>0</v>
          </cell>
          <cell r="J34">
            <v>0</v>
          </cell>
          <cell r="K34">
            <v>55649.56579999996</v>
          </cell>
          <cell r="L34">
            <v>0</v>
          </cell>
          <cell r="M34">
            <v>133338.56359999991</v>
          </cell>
          <cell r="N34">
            <v>0</v>
          </cell>
          <cell r="O34">
            <v>13347.244799999989</v>
          </cell>
          <cell r="P34">
            <v>32255.841599999978</v>
          </cell>
          <cell r="Q34">
            <v>3280.1677999999943</v>
          </cell>
          <cell r="R34">
            <v>514.93999999999892</v>
          </cell>
          <cell r="S34">
            <v>0</v>
          </cell>
          <cell r="T34">
            <v>1441.8319999999992</v>
          </cell>
          <cell r="U34">
            <v>0</v>
          </cell>
          <cell r="V34">
            <v>0</v>
          </cell>
          <cell r="W34">
            <v>0</v>
          </cell>
          <cell r="X34">
            <v>0</v>
          </cell>
          <cell r="Y34">
            <v>0</v>
          </cell>
          <cell r="Z34">
            <v>0</v>
          </cell>
          <cell r="AA34">
            <v>64475.908421052533</v>
          </cell>
          <cell r="AB34">
            <v>0</v>
          </cell>
          <cell r="AC34">
            <v>155064.50190775745</v>
          </cell>
          <cell r="AD34">
            <v>0</v>
          </cell>
          <cell r="AE34">
            <v>29925.738099999744</v>
          </cell>
          <cell r="AF34">
            <v>0</v>
          </cell>
          <cell r="AG34">
            <v>157262.67600000001</v>
          </cell>
          <cell r="AH34">
            <v>0</v>
          </cell>
          <cell r="AI34">
            <v>0</v>
          </cell>
          <cell r="AJ34">
            <v>0</v>
          </cell>
          <cell r="AK34">
            <v>48587.18</v>
          </cell>
          <cell r="AL34">
            <v>0</v>
          </cell>
          <cell r="AM34">
            <v>0</v>
          </cell>
          <cell r="AN34">
            <v>0</v>
          </cell>
          <cell r="AO34">
            <v>0</v>
          </cell>
          <cell r="AP34">
            <v>0</v>
          </cell>
          <cell r="AQ34">
            <v>0</v>
          </cell>
          <cell r="AR34">
            <v>0</v>
          </cell>
          <cell r="AS34">
            <v>0</v>
          </cell>
          <cell r="AT34">
            <v>1351423.7717662503</v>
          </cell>
          <cell r="AU34">
            <v>489294.30402880954</v>
          </cell>
          <cell r="AV34">
            <v>205849.856</v>
          </cell>
          <cell r="AW34">
            <v>200018.06458991655</v>
          </cell>
          <cell r="AX34">
            <v>2046567.9317950597</v>
          </cell>
          <cell r="AY34">
            <v>1997980.7517950598</v>
          </cell>
          <cell r="AZ34">
            <v>5115</v>
          </cell>
          <cell r="BA34">
            <v>1662375</v>
          </cell>
          <cell r="BB34">
            <v>0</v>
          </cell>
          <cell r="BC34">
            <v>0</v>
          </cell>
          <cell r="BD34">
            <v>2046567.9317950597</v>
          </cell>
          <cell r="BE34">
            <v>2046567.9317950597</v>
          </cell>
          <cell r="BF34">
            <v>0</v>
          </cell>
          <cell r="BG34">
            <v>1710962.18</v>
          </cell>
          <cell r="BH34">
            <v>1505112.324</v>
          </cell>
          <cell r="BI34">
            <v>1840718.0757950598</v>
          </cell>
          <cell r="BJ34">
            <v>5663.7479255232611</v>
          </cell>
          <cell r="BK34">
            <v>5501.4702026865671</v>
          </cell>
          <cell r="BL34">
            <v>2.9497155643494703E-2</v>
          </cell>
          <cell r="BM34">
            <v>0</v>
          </cell>
          <cell r="BN34">
            <v>0</v>
          </cell>
          <cell r="BO34">
            <v>2046567.9317950597</v>
          </cell>
          <cell r="BP34">
            <v>6147.6330824463375</v>
          </cell>
          <cell r="BQ34" t="str">
            <v>Y</v>
          </cell>
          <cell r="BR34">
            <v>6297.1320978309532</v>
          </cell>
          <cell r="BS34">
            <v>2.9621535374131369E-2</v>
          </cell>
          <cell r="BT34">
            <v>-17641.8125</v>
          </cell>
          <cell r="BU34">
            <v>2028926.1192950597</v>
          </cell>
          <cell r="BV34">
            <v>0</v>
          </cell>
          <cell r="BW34">
            <v>2028926.1192950597</v>
          </cell>
          <cell r="BX34">
            <v>48587.18</v>
          </cell>
          <cell r="BY34">
            <v>1980338.9392950598</v>
          </cell>
        </row>
        <row r="35">
          <cell r="C35">
            <v>8262336</v>
          </cell>
          <cell r="D35" t="str">
            <v>Caroline Haslett Primary School</v>
          </cell>
          <cell r="E35">
            <v>419</v>
          </cell>
          <cell r="F35">
            <v>419</v>
          </cell>
          <cell r="G35">
            <v>0</v>
          </cell>
          <cell r="H35">
            <v>1742297.1088309502</v>
          </cell>
          <cell r="I35">
            <v>0</v>
          </cell>
          <cell r="J35">
            <v>0</v>
          </cell>
          <cell r="K35">
            <v>46808.045999999966</v>
          </cell>
          <cell r="L35">
            <v>0</v>
          </cell>
          <cell r="M35">
            <v>113400.08679999952</v>
          </cell>
          <cell r="N35">
            <v>0</v>
          </cell>
          <cell r="O35">
            <v>495.52503732057409</v>
          </cell>
          <cell r="P35">
            <v>1197.5188401913874</v>
          </cell>
          <cell r="Q35">
            <v>469.71644162679326</v>
          </cell>
          <cell r="R35">
            <v>0</v>
          </cell>
          <cell r="S35">
            <v>1094.2844574162677</v>
          </cell>
          <cell r="T35">
            <v>0</v>
          </cell>
          <cell r="U35">
            <v>0</v>
          </cell>
          <cell r="V35">
            <v>0</v>
          </cell>
          <cell r="W35">
            <v>0</v>
          </cell>
          <cell r="X35">
            <v>0</v>
          </cell>
          <cell r="Y35">
            <v>0</v>
          </cell>
          <cell r="Z35">
            <v>0</v>
          </cell>
          <cell r="AA35">
            <v>43139.985341110878</v>
          </cell>
          <cell r="AB35">
            <v>0</v>
          </cell>
          <cell r="AC35">
            <v>125995.15468238479</v>
          </cell>
          <cell r="AD35">
            <v>0</v>
          </cell>
          <cell r="AE35">
            <v>0</v>
          </cell>
          <cell r="AF35">
            <v>0</v>
          </cell>
          <cell r="AG35">
            <v>157262.67600000001</v>
          </cell>
          <cell r="AH35">
            <v>0</v>
          </cell>
          <cell r="AI35">
            <v>0</v>
          </cell>
          <cell r="AJ35">
            <v>0</v>
          </cell>
          <cell r="AK35">
            <v>46643.69</v>
          </cell>
          <cell r="AL35">
            <v>0</v>
          </cell>
          <cell r="AM35">
            <v>0</v>
          </cell>
          <cell r="AN35">
            <v>0</v>
          </cell>
          <cell r="AO35">
            <v>0</v>
          </cell>
          <cell r="AP35">
            <v>0</v>
          </cell>
          <cell r="AQ35">
            <v>0</v>
          </cell>
          <cell r="AR35">
            <v>0</v>
          </cell>
          <cell r="AS35">
            <v>0</v>
          </cell>
          <cell r="AT35">
            <v>1742297.1088309502</v>
          </cell>
          <cell r="AU35">
            <v>332600.31760005018</v>
          </cell>
          <cell r="AV35">
            <v>203906.36600000001</v>
          </cell>
          <cell r="AW35">
            <v>172496.51613799931</v>
          </cell>
          <cell r="AX35">
            <v>2278803.7924310006</v>
          </cell>
          <cell r="AY35">
            <v>2232160.1024310007</v>
          </cell>
          <cell r="AZ35">
            <v>5115</v>
          </cell>
          <cell r="BA35">
            <v>2143185</v>
          </cell>
          <cell r="BB35">
            <v>0</v>
          </cell>
          <cell r="BC35">
            <v>0</v>
          </cell>
          <cell r="BD35">
            <v>2278803.7924310006</v>
          </cell>
          <cell r="BE35">
            <v>2278803.7924310006</v>
          </cell>
          <cell r="BF35">
            <v>0</v>
          </cell>
          <cell r="BG35">
            <v>2189828.69</v>
          </cell>
          <cell r="BH35">
            <v>1985922.324</v>
          </cell>
          <cell r="BI35">
            <v>2074897.4264310007</v>
          </cell>
          <cell r="BJ35">
            <v>4952.0224974486891</v>
          </cell>
          <cell r="BK35">
            <v>4788.8073338862559</v>
          </cell>
          <cell r="BL35">
            <v>3.4082633144896089E-2</v>
          </cell>
          <cell r="BM35">
            <v>0</v>
          </cell>
          <cell r="BN35">
            <v>0</v>
          </cell>
          <cell r="BO35">
            <v>2278803.7924310006</v>
          </cell>
          <cell r="BP35">
            <v>5327.3510797875915</v>
          </cell>
          <cell r="BQ35" t="str">
            <v>Y</v>
          </cell>
          <cell r="BR35">
            <v>5438.6725356348461</v>
          </cell>
          <cell r="BS35">
            <v>3.4007585267168627E-2</v>
          </cell>
          <cell r="BT35">
            <v>-22744.3675</v>
          </cell>
          <cell r="BU35">
            <v>2256059.4249310005</v>
          </cell>
          <cell r="BV35">
            <v>0</v>
          </cell>
          <cell r="BW35">
            <v>2256059.4249310005</v>
          </cell>
          <cell r="BX35">
            <v>46643.69</v>
          </cell>
          <cell r="BY35">
            <v>2209415.7349310005</v>
          </cell>
        </row>
        <row r="36">
          <cell r="C36">
            <v>8262337</v>
          </cell>
          <cell r="D36" t="str">
            <v>Green Park School</v>
          </cell>
          <cell r="E36">
            <v>294</v>
          </cell>
          <cell r="F36">
            <v>294</v>
          </cell>
          <cell r="G36">
            <v>0</v>
          </cell>
          <cell r="H36">
            <v>1222518.7350747001</v>
          </cell>
          <cell r="I36">
            <v>0</v>
          </cell>
          <cell r="J36">
            <v>0</v>
          </cell>
          <cell r="K36">
            <v>25484.380599999895</v>
          </cell>
          <cell r="L36">
            <v>0</v>
          </cell>
          <cell r="M36">
            <v>61061.585199999754</v>
          </cell>
          <cell r="N36">
            <v>0</v>
          </cell>
          <cell r="O36">
            <v>247.17119999999949</v>
          </cell>
          <cell r="P36">
            <v>298.6651999999994</v>
          </cell>
          <cell r="Q36">
            <v>0</v>
          </cell>
          <cell r="R36">
            <v>0</v>
          </cell>
          <cell r="S36">
            <v>0</v>
          </cell>
          <cell r="T36">
            <v>0</v>
          </cell>
          <cell r="U36">
            <v>0</v>
          </cell>
          <cell r="V36">
            <v>0</v>
          </cell>
          <cell r="W36">
            <v>0</v>
          </cell>
          <cell r="X36">
            <v>0</v>
          </cell>
          <cell r="Y36">
            <v>0</v>
          </cell>
          <cell r="Z36">
            <v>0</v>
          </cell>
          <cell r="AA36">
            <v>14486.170917647059</v>
          </cell>
          <cell r="AB36">
            <v>0</v>
          </cell>
          <cell r="AC36">
            <v>131420.81284890231</v>
          </cell>
          <cell r="AD36">
            <v>0</v>
          </cell>
          <cell r="AE36">
            <v>0</v>
          </cell>
          <cell r="AF36">
            <v>0</v>
          </cell>
          <cell r="AG36">
            <v>157262.67600000001</v>
          </cell>
          <cell r="AH36">
            <v>0</v>
          </cell>
          <cell r="AI36">
            <v>0</v>
          </cell>
          <cell r="AJ36">
            <v>0</v>
          </cell>
          <cell r="AK36">
            <v>7611.73</v>
          </cell>
          <cell r="AL36">
            <v>0</v>
          </cell>
          <cell r="AM36">
            <v>0</v>
          </cell>
          <cell r="AN36">
            <v>0</v>
          </cell>
          <cell r="AO36">
            <v>0</v>
          </cell>
          <cell r="AP36">
            <v>0</v>
          </cell>
          <cell r="AQ36">
            <v>0</v>
          </cell>
          <cell r="AR36">
            <v>0</v>
          </cell>
          <cell r="AS36">
            <v>0</v>
          </cell>
          <cell r="AT36">
            <v>1222518.7350747001</v>
          </cell>
          <cell r="AU36">
            <v>232998.78596654901</v>
          </cell>
          <cell r="AV36">
            <v>164874.40600000002</v>
          </cell>
          <cell r="AW36">
            <v>138737.01600988422</v>
          </cell>
          <cell r="AX36">
            <v>1620391.9270412491</v>
          </cell>
          <cell r="AY36">
            <v>1612780.1970412491</v>
          </cell>
          <cell r="AZ36">
            <v>5115</v>
          </cell>
          <cell r="BA36">
            <v>1503810</v>
          </cell>
          <cell r="BB36">
            <v>0</v>
          </cell>
          <cell r="BC36">
            <v>0</v>
          </cell>
          <cell r="BD36">
            <v>1620391.9270412491</v>
          </cell>
          <cell r="BE36">
            <v>1620391.9270412489</v>
          </cell>
          <cell r="BF36">
            <v>0</v>
          </cell>
          <cell r="BG36">
            <v>1511421.73</v>
          </cell>
          <cell r="BH36">
            <v>1346547.324</v>
          </cell>
          <cell r="BI36">
            <v>1455517.5210412492</v>
          </cell>
          <cell r="BJ36">
            <v>4950.739867487242</v>
          </cell>
          <cell r="BK36">
            <v>4740.5487026490073</v>
          </cell>
          <cell r="BL36">
            <v>4.433899491862206E-2</v>
          </cell>
          <cell r="BM36">
            <v>0</v>
          </cell>
          <cell r="BN36">
            <v>0</v>
          </cell>
          <cell r="BO36">
            <v>1620391.9270412491</v>
          </cell>
          <cell r="BP36">
            <v>5485.6469287117316</v>
          </cell>
          <cell r="BQ36" t="str">
            <v>Y</v>
          </cell>
          <cell r="BR36">
            <v>5511.5371668069702</v>
          </cell>
          <cell r="BS36">
            <v>4.2834391727321064E-2</v>
          </cell>
          <cell r="BT36">
            <v>-15959.055</v>
          </cell>
          <cell r="BU36">
            <v>1604432.8720412492</v>
          </cell>
          <cell r="BV36">
            <v>0</v>
          </cell>
          <cell r="BW36">
            <v>1604432.8720412492</v>
          </cell>
          <cell r="BX36">
            <v>7611.73</v>
          </cell>
          <cell r="BY36">
            <v>1596821.1420412492</v>
          </cell>
        </row>
        <row r="37">
          <cell r="C37">
            <v>8262346</v>
          </cell>
          <cell r="D37" t="str">
            <v>Cedars Primary School</v>
          </cell>
          <cell r="E37">
            <v>214</v>
          </cell>
          <cell r="F37">
            <v>214</v>
          </cell>
          <cell r="G37">
            <v>0</v>
          </cell>
          <cell r="H37">
            <v>889860.57587070006</v>
          </cell>
          <cell r="I37">
            <v>0</v>
          </cell>
          <cell r="J37">
            <v>0</v>
          </cell>
          <cell r="K37">
            <v>26524.559399999907</v>
          </cell>
          <cell r="L37">
            <v>0</v>
          </cell>
          <cell r="M37">
            <v>63553.894799999791</v>
          </cell>
          <cell r="N37">
            <v>0</v>
          </cell>
          <cell r="O37">
            <v>741.5135999999975</v>
          </cell>
          <cell r="P37">
            <v>895.99559999999701</v>
          </cell>
          <cell r="Q37">
            <v>468.59539999999976</v>
          </cell>
          <cell r="R37">
            <v>0</v>
          </cell>
          <cell r="S37">
            <v>0</v>
          </cell>
          <cell r="T37">
            <v>0</v>
          </cell>
          <cell r="U37">
            <v>0</v>
          </cell>
          <cell r="V37">
            <v>0</v>
          </cell>
          <cell r="W37">
            <v>0</v>
          </cell>
          <cell r="X37">
            <v>0</v>
          </cell>
          <cell r="Y37">
            <v>0</v>
          </cell>
          <cell r="Z37">
            <v>0</v>
          </cell>
          <cell r="AA37">
            <v>8962.7023466666578</v>
          </cell>
          <cell r="AB37">
            <v>0</v>
          </cell>
          <cell r="AC37">
            <v>69904.367093705514</v>
          </cell>
          <cell r="AD37">
            <v>0</v>
          </cell>
          <cell r="AE37">
            <v>1176.74088799999</v>
          </cell>
          <cell r="AF37">
            <v>0</v>
          </cell>
          <cell r="AG37">
            <v>157262.67600000001</v>
          </cell>
          <cell r="AH37">
            <v>0</v>
          </cell>
          <cell r="AI37">
            <v>0</v>
          </cell>
          <cell r="AJ37">
            <v>0</v>
          </cell>
          <cell r="AK37">
            <v>30540.51</v>
          </cell>
          <cell r="AL37">
            <v>0</v>
          </cell>
          <cell r="AM37">
            <v>0</v>
          </cell>
          <cell r="AN37">
            <v>0</v>
          </cell>
          <cell r="AO37">
            <v>0</v>
          </cell>
          <cell r="AP37">
            <v>0</v>
          </cell>
          <cell r="AQ37">
            <v>0</v>
          </cell>
          <cell r="AR37">
            <v>0</v>
          </cell>
          <cell r="AS37">
            <v>0</v>
          </cell>
          <cell r="AT37">
            <v>889860.57587070006</v>
          </cell>
          <cell r="AU37">
            <v>172228.36912837188</v>
          </cell>
          <cell r="AV37">
            <v>187803.18600000002</v>
          </cell>
          <cell r="AW37">
            <v>93005.262846365978</v>
          </cell>
          <cell r="AX37">
            <v>1249892.130999072</v>
          </cell>
          <cell r="AY37">
            <v>1219351.620999072</v>
          </cell>
          <cell r="AZ37">
            <v>5115</v>
          </cell>
          <cell r="BA37">
            <v>1094610</v>
          </cell>
          <cell r="BB37">
            <v>0</v>
          </cell>
          <cell r="BC37">
            <v>0</v>
          </cell>
          <cell r="BD37">
            <v>1249892.130999072</v>
          </cell>
          <cell r="BE37">
            <v>1249892.130999072</v>
          </cell>
          <cell r="BF37">
            <v>0</v>
          </cell>
          <cell r="BG37">
            <v>1125150.51</v>
          </cell>
          <cell r="BH37">
            <v>937347.32400000002</v>
          </cell>
          <cell r="BI37">
            <v>1062088.944999072</v>
          </cell>
          <cell r="BJ37">
            <v>4963.0324532666918</v>
          </cell>
          <cell r="BK37">
            <v>4692.1098986486486</v>
          </cell>
          <cell r="BL37">
            <v>5.7740027507895822E-2</v>
          </cell>
          <cell r="BM37">
            <v>0</v>
          </cell>
          <cell r="BN37">
            <v>0</v>
          </cell>
          <cell r="BO37">
            <v>1249892.130999072</v>
          </cell>
          <cell r="BP37">
            <v>5697.904771023701</v>
          </cell>
          <cell r="BQ37" t="str">
            <v>Y</v>
          </cell>
          <cell r="BR37">
            <v>5840.6174345751024</v>
          </cell>
          <cell r="BS37">
            <v>6.141701281294476E-2</v>
          </cell>
          <cell r="BT37">
            <v>-11616.455</v>
          </cell>
          <cell r="BU37">
            <v>1238275.6759990719</v>
          </cell>
          <cell r="BV37">
            <v>0</v>
          </cell>
          <cell r="BW37">
            <v>1238275.6759990719</v>
          </cell>
          <cell r="BX37">
            <v>30540.51</v>
          </cell>
          <cell r="BY37">
            <v>1207735.1659990719</v>
          </cell>
        </row>
        <row r="38">
          <cell r="C38">
            <v>8262347</v>
          </cell>
          <cell r="D38" t="str">
            <v>Glastonbury Thorn School</v>
          </cell>
          <cell r="E38">
            <v>139</v>
          </cell>
          <cell r="F38">
            <v>139</v>
          </cell>
          <cell r="G38">
            <v>0</v>
          </cell>
          <cell r="H38">
            <v>577993.55161695008</v>
          </cell>
          <cell r="I38">
            <v>0</v>
          </cell>
          <cell r="J38">
            <v>0</v>
          </cell>
          <cell r="K38">
            <v>8841.5197999999782</v>
          </cell>
          <cell r="L38">
            <v>0</v>
          </cell>
          <cell r="M38">
            <v>21184.631599999953</v>
          </cell>
          <cell r="N38">
            <v>0</v>
          </cell>
          <cell r="O38">
            <v>2471.7119999999973</v>
          </cell>
          <cell r="P38">
            <v>2090.6563999999989</v>
          </cell>
          <cell r="Q38">
            <v>468.59539999999959</v>
          </cell>
          <cell r="R38">
            <v>0</v>
          </cell>
          <cell r="S38">
            <v>545.83639999999957</v>
          </cell>
          <cell r="T38">
            <v>0</v>
          </cell>
          <cell r="U38">
            <v>0</v>
          </cell>
          <cell r="V38">
            <v>0</v>
          </cell>
          <cell r="W38">
            <v>0</v>
          </cell>
          <cell r="X38">
            <v>0</v>
          </cell>
          <cell r="Y38">
            <v>0</v>
          </cell>
          <cell r="Z38">
            <v>0</v>
          </cell>
          <cell r="AA38">
            <v>29817.789092682895</v>
          </cell>
          <cell r="AB38">
            <v>0</v>
          </cell>
          <cell r="AC38">
            <v>53682.495000000003</v>
          </cell>
          <cell r="AD38">
            <v>0</v>
          </cell>
          <cell r="AE38">
            <v>0</v>
          </cell>
          <cell r="AF38">
            <v>0</v>
          </cell>
          <cell r="AG38">
            <v>157262.67600000001</v>
          </cell>
          <cell r="AH38">
            <v>0</v>
          </cell>
          <cell r="AI38">
            <v>0</v>
          </cell>
          <cell r="AJ38">
            <v>0</v>
          </cell>
          <cell r="AK38">
            <v>7052.08</v>
          </cell>
          <cell r="AL38">
            <v>0</v>
          </cell>
          <cell r="AM38">
            <v>0</v>
          </cell>
          <cell r="AN38">
            <v>0</v>
          </cell>
          <cell r="AO38">
            <v>0</v>
          </cell>
          <cell r="AP38">
            <v>0</v>
          </cell>
          <cell r="AQ38">
            <v>0</v>
          </cell>
          <cell r="AR38">
            <v>0</v>
          </cell>
          <cell r="AS38">
            <v>0</v>
          </cell>
          <cell r="AT38">
            <v>577993.55161695008</v>
          </cell>
          <cell r="AU38">
            <v>119103.23569268282</v>
          </cell>
          <cell r="AV38">
            <v>164314.75599999999</v>
          </cell>
          <cell r="AW38">
            <v>61159.904684677997</v>
          </cell>
          <cell r="AX38">
            <v>861411.54330963292</v>
          </cell>
          <cell r="AY38">
            <v>854359.46330963296</v>
          </cell>
          <cell r="AZ38">
            <v>5115</v>
          </cell>
          <cell r="BA38">
            <v>710985</v>
          </cell>
          <cell r="BB38">
            <v>0</v>
          </cell>
          <cell r="BC38">
            <v>0</v>
          </cell>
          <cell r="BD38">
            <v>861411.54330963292</v>
          </cell>
          <cell r="BE38">
            <v>861411.54330963292</v>
          </cell>
          <cell r="BF38">
            <v>0</v>
          </cell>
          <cell r="BG38">
            <v>718037.08</v>
          </cell>
          <cell r="BH38">
            <v>553722.32400000002</v>
          </cell>
          <cell r="BI38">
            <v>697096.78730963299</v>
          </cell>
          <cell r="BJ38">
            <v>5015.0848007887262</v>
          </cell>
          <cell r="BK38">
            <v>4907.1228221476513</v>
          </cell>
          <cell r="BL38">
            <v>2.2001075284645975E-2</v>
          </cell>
          <cell r="BM38">
            <v>0</v>
          </cell>
          <cell r="BN38">
            <v>0</v>
          </cell>
          <cell r="BO38">
            <v>861411.54330963292</v>
          </cell>
          <cell r="BP38">
            <v>6146.4709590621078</v>
          </cell>
          <cell r="BQ38" t="str">
            <v>Y</v>
          </cell>
          <cell r="BR38">
            <v>6197.2053475513158</v>
          </cell>
          <cell r="BS38">
            <v>3.1993045979137547E-2</v>
          </cell>
          <cell r="BT38">
            <v>-7545.2674999999999</v>
          </cell>
          <cell r="BU38">
            <v>853866.27580963296</v>
          </cell>
          <cell r="BV38">
            <v>0</v>
          </cell>
          <cell r="BW38">
            <v>853866.27580963296</v>
          </cell>
          <cell r="BX38">
            <v>7052.08</v>
          </cell>
          <cell r="BY38">
            <v>846814.19580963301</v>
          </cell>
        </row>
        <row r="39">
          <cell r="C39">
            <v>8262348</v>
          </cell>
          <cell r="D39" t="str">
            <v>Abbeys Primary School</v>
          </cell>
          <cell r="E39">
            <v>299</v>
          </cell>
          <cell r="F39">
            <v>299</v>
          </cell>
          <cell r="G39">
            <v>0</v>
          </cell>
          <cell r="H39">
            <v>1243309.8700249502</v>
          </cell>
          <cell r="I39">
            <v>0</v>
          </cell>
          <cell r="J39">
            <v>0</v>
          </cell>
          <cell r="K39">
            <v>49408.492999999966</v>
          </cell>
          <cell r="L39">
            <v>0</v>
          </cell>
          <cell r="M39">
            <v>118384.70599999993</v>
          </cell>
          <cell r="N39">
            <v>0</v>
          </cell>
          <cell r="O39">
            <v>5190.5951999999934</v>
          </cell>
          <cell r="P39">
            <v>25983.872399999927</v>
          </cell>
          <cell r="Q39">
            <v>6560.3355999999876</v>
          </cell>
          <cell r="R39">
            <v>514.93999999999994</v>
          </cell>
          <cell r="S39">
            <v>3275.0183999999963</v>
          </cell>
          <cell r="T39">
            <v>0</v>
          </cell>
          <cell r="U39">
            <v>0</v>
          </cell>
          <cell r="V39">
            <v>0</v>
          </cell>
          <cell r="W39">
            <v>0</v>
          </cell>
          <cell r="X39">
            <v>0</v>
          </cell>
          <cell r="Y39">
            <v>0</v>
          </cell>
          <cell r="Z39">
            <v>0</v>
          </cell>
          <cell r="AA39">
            <v>32890.239665369569</v>
          </cell>
          <cell r="AB39">
            <v>0</v>
          </cell>
          <cell r="AC39">
            <v>119555.48659232934</v>
          </cell>
          <cell r="AD39">
            <v>0</v>
          </cell>
          <cell r="AE39">
            <v>17306.206507999705</v>
          </cell>
          <cell r="AF39">
            <v>0</v>
          </cell>
          <cell r="AG39">
            <v>157262.67600000001</v>
          </cell>
          <cell r="AH39">
            <v>0</v>
          </cell>
          <cell r="AI39">
            <v>0</v>
          </cell>
          <cell r="AJ39">
            <v>0</v>
          </cell>
          <cell r="AK39">
            <v>32206.36</v>
          </cell>
          <cell r="AL39">
            <v>0</v>
          </cell>
          <cell r="AM39">
            <v>0</v>
          </cell>
          <cell r="AN39">
            <v>0</v>
          </cell>
          <cell r="AO39">
            <v>0</v>
          </cell>
          <cell r="AP39">
            <v>0</v>
          </cell>
          <cell r="AQ39">
            <v>0</v>
          </cell>
          <cell r="AR39">
            <v>0</v>
          </cell>
          <cell r="AS39">
            <v>0</v>
          </cell>
          <cell r="AT39">
            <v>1243309.8700249502</v>
          </cell>
          <cell r="AU39">
            <v>379069.8933656984</v>
          </cell>
          <cell r="AV39">
            <v>189469.03600000002</v>
          </cell>
          <cell r="AW39">
            <v>167732.69494677905</v>
          </cell>
          <cell r="AX39">
            <v>1811848.7993906487</v>
          </cell>
          <cell r="AY39">
            <v>1779642.4393906486</v>
          </cell>
          <cell r="AZ39">
            <v>5115</v>
          </cell>
          <cell r="BA39">
            <v>1529385</v>
          </cell>
          <cell r="BB39">
            <v>0</v>
          </cell>
          <cell r="BC39">
            <v>0</v>
          </cell>
          <cell r="BD39">
            <v>1811848.7993906487</v>
          </cell>
          <cell r="BE39">
            <v>1811848.7993906487</v>
          </cell>
          <cell r="BF39">
            <v>0</v>
          </cell>
          <cell r="BG39">
            <v>1561591.36</v>
          </cell>
          <cell r="BH39">
            <v>1372122.324</v>
          </cell>
          <cell r="BI39">
            <v>1622379.7633906486</v>
          </cell>
          <cell r="BJ39">
            <v>5426.0192755540093</v>
          </cell>
          <cell r="BK39">
            <v>5270.1291066666672</v>
          </cell>
          <cell r="BL39">
            <v>2.9579952546161033E-2</v>
          </cell>
          <cell r="BM39">
            <v>0</v>
          </cell>
          <cell r="BN39">
            <v>0</v>
          </cell>
          <cell r="BO39">
            <v>1811848.7993906487</v>
          </cell>
          <cell r="BP39">
            <v>5951.98140264431</v>
          </cell>
          <cell r="BQ39" t="str">
            <v>Y</v>
          </cell>
          <cell r="BR39">
            <v>6059.6949812396279</v>
          </cell>
          <cell r="BS39">
            <v>3.245882628182839E-2</v>
          </cell>
          <cell r="BT39">
            <v>-16230.467499999999</v>
          </cell>
          <cell r="BU39">
            <v>1795618.3318906487</v>
          </cell>
          <cell r="BV39">
            <v>0</v>
          </cell>
          <cell r="BW39">
            <v>1795618.3318906487</v>
          </cell>
          <cell r="BX39">
            <v>32206.36</v>
          </cell>
          <cell r="BY39">
            <v>1763411.9718906486</v>
          </cell>
        </row>
        <row r="40">
          <cell r="C40">
            <v>8262506</v>
          </cell>
          <cell r="D40" t="str">
            <v>Loughton Manor First School</v>
          </cell>
          <cell r="E40">
            <v>178</v>
          </cell>
          <cell r="F40">
            <v>178</v>
          </cell>
          <cell r="G40">
            <v>0</v>
          </cell>
          <cell r="H40">
            <v>740164.40422890009</v>
          </cell>
          <cell r="I40">
            <v>0</v>
          </cell>
          <cell r="J40">
            <v>0</v>
          </cell>
          <cell r="K40">
            <v>9881.6985999999197</v>
          </cell>
          <cell r="L40">
            <v>0</v>
          </cell>
          <cell r="M40">
            <v>23676.941199999808</v>
          </cell>
          <cell r="N40">
            <v>0</v>
          </cell>
          <cell r="O40">
            <v>0</v>
          </cell>
          <cell r="P40">
            <v>597.33039999999608</v>
          </cell>
          <cell r="Q40">
            <v>468.5953999999993</v>
          </cell>
          <cell r="R40">
            <v>0</v>
          </cell>
          <cell r="S40">
            <v>545.83639999999923</v>
          </cell>
          <cell r="T40">
            <v>0</v>
          </cell>
          <cell r="U40">
            <v>0</v>
          </cell>
          <cell r="V40">
            <v>0</v>
          </cell>
          <cell r="W40">
            <v>0</v>
          </cell>
          <cell r="X40">
            <v>0</v>
          </cell>
          <cell r="Y40">
            <v>0</v>
          </cell>
          <cell r="Z40">
            <v>0</v>
          </cell>
          <cell r="AA40">
            <v>36011.237925423644</v>
          </cell>
          <cell r="AB40">
            <v>0</v>
          </cell>
          <cell r="AC40">
            <v>55927.720677966048</v>
          </cell>
          <cell r="AD40">
            <v>0</v>
          </cell>
          <cell r="AE40">
            <v>0</v>
          </cell>
          <cell r="AF40">
            <v>0</v>
          </cell>
          <cell r="AG40">
            <v>157262.67600000001</v>
          </cell>
          <cell r="AH40">
            <v>0</v>
          </cell>
          <cell r="AI40">
            <v>0</v>
          </cell>
          <cell r="AJ40">
            <v>0</v>
          </cell>
          <cell r="AK40">
            <v>37203.89</v>
          </cell>
          <cell r="AL40">
            <v>0</v>
          </cell>
          <cell r="AM40">
            <v>0</v>
          </cell>
          <cell r="AN40">
            <v>0</v>
          </cell>
          <cell r="AO40">
            <v>0</v>
          </cell>
          <cell r="AP40">
            <v>0</v>
          </cell>
          <cell r="AQ40">
            <v>0</v>
          </cell>
          <cell r="AR40">
            <v>0</v>
          </cell>
          <cell r="AS40">
            <v>0</v>
          </cell>
          <cell r="AT40">
            <v>740164.40422890009</v>
          </cell>
          <cell r="AU40">
            <v>127109.36060338942</v>
          </cell>
          <cell r="AV40">
            <v>194466.56599999999</v>
          </cell>
          <cell r="AW40">
            <v>67803.843492037282</v>
          </cell>
          <cell r="AX40">
            <v>1061740.3308322895</v>
          </cell>
          <cell r="AY40">
            <v>1024536.4408322895</v>
          </cell>
          <cell r="AZ40">
            <v>5115</v>
          </cell>
          <cell r="BA40">
            <v>910470</v>
          </cell>
          <cell r="BB40">
            <v>0</v>
          </cell>
          <cell r="BC40">
            <v>0</v>
          </cell>
          <cell r="BD40">
            <v>1061740.3308322895</v>
          </cell>
          <cell r="BE40">
            <v>1061740.3308322895</v>
          </cell>
          <cell r="BF40">
            <v>0</v>
          </cell>
          <cell r="BG40">
            <v>947673.89</v>
          </cell>
          <cell r="BH40">
            <v>753207.32400000002</v>
          </cell>
          <cell r="BI40">
            <v>867273.76483228954</v>
          </cell>
          <cell r="BJ40">
            <v>4872.3245215297165</v>
          </cell>
          <cell r="BK40">
            <v>4760.3305213483145</v>
          </cell>
          <cell r="BL40">
            <v>2.3526517681734607E-2</v>
          </cell>
          <cell r="BM40">
            <v>0</v>
          </cell>
          <cell r="BN40">
            <v>0</v>
          </cell>
          <cell r="BO40">
            <v>1061740.3308322895</v>
          </cell>
          <cell r="BP40">
            <v>5755.8227013049973</v>
          </cell>
          <cell r="BQ40" t="str">
            <v>Y</v>
          </cell>
          <cell r="BR40">
            <v>5964.8333192825257</v>
          </cell>
          <cell r="BS40">
            <v>2.4849332805289892E-2</v>
          </cell>
          <cell r="BT40">
            <v>-9662.2849999999999</v>
          </cell>
          <cell r="BU40">
            <v>1052078.0458322896</v>
          </cell>
          <cell r="BV40">
            <v>0</v>
          </cell>
          <cell r="BW40">
            <v>1052078.0458322896</v>
          </cell>
          <cell r="BX40">
            <v>37203.89</v>
          </cell>
          <cell r="BY40">
            <v>1014874.1558322896</v>
          </cell>
        </row>
        <row r="41">
          <cell r="C41">
            <v>8263000</v>
          </cell>
          <cell r="D41" t="str">
            <v>Cold Harbour Church of England School</v>
          </cell>
          <cell r="E41">
            <v>178</v>
          </cell>
          <cell r="F41">
            <v>178</v>
          </cell>
          <cell r="G41">
            <v>0</v>
          </cell>
          <cell r="H41">
            <v>740164.40422890009</v>
          </cell>
          <cell r="I41">
            <v>0</v>
          </cell>
          <cell r="J41">
            <v>0</v>
          </cell>
          <cell r="K41">
            <v>30165.185199999953</v>
          </cell>
          <cell r="L41">
            <v>0</v>
          </cell>
          <cell r="M41">
            <v>72276.978399999891</v>
          </cell>
          <cell r="N41">
            <v>0</v>
          </cell>
          <cell r="O41">
            <v>247.17119999999963</v>
          </cell>
          <cell r="P41">
            <v>6271.9691999999668</v>
          </cell>
          <cell r="Q41">
            <v>937.19079999999371</v>
          </cell>
          <cell r="R41">
            <v>0</v>
          </cell>
          <cell r="S41">
            <v>0</v>
          </cell>
          <cell r="T41">
            <v>0</v>
          </cell>
          <cell r="U41">
            <v>0</v>
          </cell>
          <cell r="V41">
            <v>0</v>
          </cell>
          <cell r="W41">
            <v>0</v>
          </cell>
          <cell r="X41">
            <v>0</v>
          </cell>
          <cell r="Y41">
            <v>0</v>
          </cell>
          <cell r="Z41">
            <v>0</v>
          </cell>
          <cell r="AA41">
            <v>23110.369882666593</v>
          </cell>
          <cell r="AB41">
            <v>0</v>
          </cell>
          <cell r="AC41">
            <v>97302.55448168912</v>
          </cell>
          <cell r="AD41">
            <v>0</v>
          </cell>
          <cell r="AE41">
            <v>15840.813662363507</v>
          </cell>
          <cell r="AF41">
            <v>0</v>
          </cell>
          <cell r="AG41">
            <v>157262.67600000001</v>
          </cell>
          <cell r="AH41">
            <v>0</v>
          </cell>
          <cell r="AI41">
            <v>0</v>
          </cell>
          <cell r="AJ41">
            <v>0</v>
          </cell>
          <cell r="AK41">
            <v>31095.79</v>
          </cell>
          <cell r="AL41">
            <v>0</v>
          </cell>
          <cell r="AM41">
            <v>0</v>
          </cell>
          <cell r="AN41">
            <v>0</v>
          </cell>
          <cell r="AO41">
            <v>0</v>
          </cell>
          <cell r="AP41">
            <v>0</v>
          </cell>
          <cell r="AQ41">
            <v>0</v>
          </cell>
          <cell r="AR41">
            <v>0</v>
          </cell>
          <cell r="AS41">
            <v>0</v>
          </cell>
          <cell r="AT41">
            <v>740164.40422890009</v>
          </cell>
          <cell r="AU41">
            <v>246152.232826719</v>
          </cell>
          <cell r="AV41">
            <v>188358.46600000001</v>
          </cell>
          <cell r="AW41">
            <v>106966.76289408497</v>
          </cell>
          <cell r="AX41">
            <v>1174675.1030556192</v>
          </cell>
          <cell r="AY41">
            <v>1143579.3130556191</v>
          </cell>
          <cell r="AZ41">
            <v>5115</v>
          </cell>
          <cell r="BA41">
            <v>910470</v>
          </cell>
          <cell r="BB41">
            <v>0</v>
          </cell>
          <cell r="BC41">
            <v>0</v>
          </cell>
          <cell r="BD41">
            <v>1174675.1030556192</v>
          </cell>
          <cell r="BE41">
            <v>1174675.1030556192</v>
          </cell>
          <cell r="BF41">
            <v>0</v>
          </cell>
          <cell r="BG41">
            <v>941565.79</v>
          </cell>
          <cell r="BH41">
            <v>753207.32400000002</v>
          </cell>
          <cell r="BI41">
            <v>986316.63705561915</v>
          </cell>
          <cell r="BJ41">
            <v>5541.1047025596581</v>
          </cell>
          <cell r="BK41">
            <v>5346.6185374269007</v>
          </cell>
          <cell r="BL41">
            <v>3.637554536036814E-2</v>
          </cell>
          <cell r="BM41">
            <v>0</v>
          </cell>
          <cell r="BN41">
            <v>0</v>
          </cell>
          <cell r="BO41">
            <v>1174675.1030556192</v>
          </cell>
          <cell r="BP41">
            <v>6424.6028823349388</v>
          </cell>
          <cell r="BQ41" t="str">
            <v>Y</v>
          </cell>
          <cell r="BR41">
            <v>6599.2983317731414</v>
          </cell>
          <cell r="BS41">
            <v>1.7875205303918618E-2</v>
          </cell>
          <cell r="BT41">
            <v>-9662.2849999999999</v>
          </cell>
          <cell r="BU41">
            <v>1165012.8180556193</v>
          </cell>
          <cell r="BV41">
            <v>0</v>
          </cell>
          <cell r="BW41">
            <v>1165012.8180556193</v>
          </cell>
          <cell r="BX41">
            <v>31095.79</v>
          </cell>
          <cell r="BY41">
            <v>1133917.0280556192</v>
          </cell>
        </row>
        <row r="42">
          <cell r="C42">
            <v>8263003</v>
          </cell>
          <cell r="D42" t="str">
            <v>Newton Blossomville Church of England School</v>
          </cell>
          <cell r="E42">
            <v>7</v>
          </cell>
          <cell r="F42">
            <v>7</v>
          </cell>
          <cell r="G42">
            <v>0</v>
          </cell>
          <cell r="H42">
            <v>29107.588930350004</v>
          </cell>
          <cell r="I42">
            <v>0</v>
          </cell>
          <cell r="J42">
            <v>0</v>
          </cell>
          <cell r="K42">
            <v>1560.2681999999977</v>
          </cell>
          <cell r="L42">
            <v>0</v>
          </cell>
          <cell r="M42">
            <v>3738.4643999999953</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1441.831999999994</v>
          </cell>
          <cell r="AD42">
            <v>0</v>
          </cell>
          <cell r="AE42">
            <v>0</v>
          </cell>
          <cell r="AF42">
            <v>0</v>
          </cell>
          <cell r="AG42">
            <v>157262.67600000001</v>
          </cell>
          <cell r="AH42">
            <v>60350.968000000001</v>
          </cell>
          <cell r="AI42">
            <v>0</v>
          </cell>
          <cell r="AJ42">
            <v>0</v>
          </cell>
          <cell r="AK42">
            <v>0</v>
          </cell>
          <cell r="AL42">
            <v>0</v>
          </cell>
          <cell r="AM42">
            <v>0</v>
          </cell>
          <cell r="AN42">
            <v>0</v>
          </cell>
          <cell r="AO42">
            <v>0</v>
          </cell>
          <cell r="AP42">
            <v>0</v>
          </cell>
          <cell r="AQ42">
            <v>0</v>
          </cell>
          <cell r="AR42">
            <v>0</v>
          </cell>
          <cell r="AS42">
            <v>0</v>
          </cell>
          <cell r="AT42">
            <v>29107.588930350004</v>
          </cell>
          <cell r="AU42">
            <v>6740.564599999987</v>
          </cell>
          <cell r="AV42">
            <v>217613.644</v>
          </cell>
          <cell r="AW42">
            <v>3017.0576772139957</v>
          </cell>
          <cell r="AX42">
            <v>253461.79753034998</v>
          </cell>
          <cell r="AY42">
            <v>253461.79753034998</v>
          </cell>
          <cell r="AZ42">
            <v>5115</v>
          </cell>
          <cell r="BA42">
            <v>35805</v>
          </cell>
          <cell r="BB42">
            <v>0</v>
          </cell>
          <cell r="BC42">
            <v>0</v>
          </cell>
          <cell r="BD42">
            <v>253461.79753034998</v>
          </cell>
          <cell r="BE42">
            <v>253461.79753034998</v>
          </cell>
          <cell r="BF42">
            <v>0</v>
          </cell>
          <cell r="BG42">
            <v>35805</v>
          </cell>
          <cell r="BH42">
            <v>-181808.644</v>
          </cell>
          <cell r="BI42">
            <v>35848.153530349984</v>
          </cell>
          <cell r="BJ42">
            <v>5121.1647900499975</v>
          </cell>
          <cell r="BK42">
            <v>4291.1832933333335</v>
          </cell>
          <cell r="BL42">
            <v>0.19341553133050757</v>
          </cell>
          <cell r="BM42">
            <v>0</v>
          </cell>
          <cell r="BN42">
            <v>0</v>
          </cell>
          <cell r="BO42">
            <v>253461.79753034998</v>
          </cell>
          <cell r="BP42">
            <v>36208.828218621427</v>
          </cell>
          <cell r="BQ42" t="str">
            <v>Y</v>
          </cell>
          <cell r="BR42">
            <v>36208.828218621427</v>
          </cell>
          <cell r="BS42">
            <v>0.92612858859403535</v>
          </cell>
          <cell r="BT42">
            <v>-379.97749999999996</v>
          </cell>
          <cell r="BU42">
            <v>253081.82003034998</v>
          </cell>
          <cell r="BV42">
            <v>0</v>
          </cell>
          <cell r="BW42">
            <v>253081.82003034998</v>
          </cell>
          <cell r="BX42">
            <v>0</v>
          </cell>
          <cell r="BY42">
            <v>253081.82003034998</v>
          </cell>
        </row>
        <row r="43">
          <cell r="C43">
            <v>8263004</v>
          </cell>
          <cell r="D43" t="str">
            <v>North Crawley CofE School</v>
          </cell>
          <cell r="E43">
            <v>30</v>
          </cell>
          <cell r="F43">
            <v>30</v>
          </cell>
          <cell r="G43">
            <v>0</v>
          </cell>
          <cell r="H43">
            <v>124746.80970150001</v>
          </cell>
          <cell r="I43">
            <v>0</v>
          </cell>
          <cell r="J43">
            <v>0</v>
          </cell>
          <cell r="K43">
            <v>1040.1787999999988</v>
          </cell>
          <cell r="L43">
            <v>0</v>
          </cell>
          <cell r="M43">
            <v>2492.3095999999973</v>
          </cell>
          <cell r="N43">
            <v>0</v>
          </cell>
          <cell r="O43">
            <v>0</v>
          </cell>
          <cell r="P43">
            <v>0</v>
          </cell>
          <cell r="Q43">
            <v>0</v>
          </cell>
          <cell r="R43">
            <v>0</v>
          </cell>
          <cell r="S43">
            <v>0</v>
          </cell>
          <cell r="T43">
            <v>0</v>
          </cell>
          <cell r="U43">
            <v>0</v>
          </cell>
          <cell r="V43">
            <v>0</v>
          </cell>
          <cell r="W43">
            <v>0</v>
          </cell>
          <cell r="X43">
            <v>0</v>
          </cell>
          <cell r="Y43">
            <v>0</v>
          </cell>
          <cell r="Z43">
            <v>0</v>
          </cell>
          <cell r="AA43">
            <v>3967.748210526303</v>
          </cell>
          <cell r="AB43">
            <v>0</v>
          </cell>
          <cell r="AC43">
            <v>7805.4063157894489</v>
          </cell>
          <cell r="AD43">
            <v>0</v>
          </cell>
          <cell r="AE43">
            <v>202.88635999999792</v>
          </cell>
          <cell r="AF43">
            <v>0</v>
          </cell>
          <cell r="AG43">
            <v>157262.67600000001</v>
          </cell>
          <cell r="AH43">
            <v>60350.968000000001</v>
          </cell>
          <cell r="AI43">
            <v>0</v>
          </cell>
          <cell r="AJ43">
            <v>0</v>
          </cell>
          <cell r="AK43">
            <v>0</v>
          </cell>
          <cell r="AL43">
            <v>0</v>
          </cell>
          <cell r="AM43">
            <v>0</v>
          </cell>
          <cell r="AN43">
            <v>0</v>
          </cell>
          <cell r="AO43">
            <v>0</v>
          </cell>
          <cell r="AP43">
            <v>0</v>
          </cell>
          <cell r="AQ43">
            <v>0</v>
          </cell>
          <cell r="AR43">
            <v>0</v>
          </cell>
          <cell r="AS43">
            <v>0</v>
          </cell>
          <cell r="AT43">
            <v>124746.80970150001</v>
          </cell>
          <cell r="AU43">
            <v>15508.529286315747</v>
          </cell>
          <cell r="AV43">
            <v>217613.644</v>
          </cell>
          <cell r="AW43">
            <v>9989.3435417441979</v>
          </cell>
          <cell r="AX43">
            <v>357868.98298781575</v>
          </cell>
          <cell r="AY43">
            <v>357868.98298781575</v>
          </cell>
          <cell r="AZ43">
            <v>5115</v>
          </cell>
          <cell r="BA43">
            <v>153450</v>
          </cell>
          <cell r="BB43">
            <v>0</v>
          </cell>
          <cell r="BC43">
            <v>0</v>
          </cell>
          <cell r="BD43">
            <v>357868.98298781575</v>
          </cell>
          <cell r="BE43">
            <v>357868.98298781575</v>
          </cell>
          <cell r="BF43">
            <v>0</v>
          </cell>
          <cell r="BG43">
            <v>153450</v>
          </cell>
          <cell r="BH43">
            <v>-64163.644</v>
          </cell>
          <cell r="BI43">
            <v>140255.33898781575</v>
          </cell>
          <cell r="BJ43">
            <v>4675.177966260525</v>
          </cell>
          <cell r="BK43">
            <v>4261.5656583333339</v>
          </cell>
          <cell r="BL43">
            <v>9.7056420360058876E-2</v>
          </cell>
          <cell r="BM43">
            <v>0</v>
          </cell>
          <cell r="BN43">
            <v>0</v>
          </cell>
          <cell r="BO43">
            <v>357868.98298781575</v>
          </cell>
          <cell r="BP43">
            <v>11928.966099593858</v>
          </cell>
          <cell r="BQ43" t="str">
            <v>Y</v>
          </cell>
          <cell r="BR43">
            <v>11928.966099593858</v>
          </cell>
          <cell r="BS43">
            <v>-0.10502330583112629</v>
          </cell>
          <cell r="BT43">
            <v>-1628.4749999999999</v>
          </cell>
          <cell r="BU43">
            <v>356240.50798781577</v>
          </cell>
          <cell r="BV43">
            <v>0</v>
          </cell>
          <cell r="BW43">
            <v>356240.50798781577</v>
          </cell>
          <cell r="BX43">
            <v>0</v>
          </cell>
          <cell r="BY43">
            <v>356240.50798781577</v>
          </cell>
        </row>
        <row r="44">
          <cell r="C44">
            <v>8263005</v>
          </cell>
          <cell r="D44" t="str">
            <v>Sherington Church of England School</v>
          </cell>
          <cell r="E44">
            <v>20</v>
          </cell>
          <cell r="F44">
            <v>20</v>
          </cell>
          <cell r="G44">
            <v>0</v>
          </cell>
          <cell r="H44">
            <v>83164.539801000006</v>
          </cell>
          <cell r="I44">
            <v>0</v>
          </cell>
          <cell r="J44">
            <v>0</v>
          </cell>
          <cell r="K44">
            <v>3640.6257999999998</v>
          </cell>
          <cell r="L44">
            <v>0</v>
          </cell>
          <cell r="M44">
            <v>8723.0835999999999</v>
          </cell>
          <cell r="N44">
            <v>0</v>
          </cell>
          <cell r="O44">
            <v>0</v>
          </cell>
          <cell r="P44">
            <v>0</v>
          </cell>
          <cell r="Q44">
            <v>0</v>
          </cell>
          <cell r="R44">
            <v>0</v>
          </cell>
          <cell r="S44">
            <v>0</v>
          </cell>
          <cell r="T44">
            <v>0</v>
          </cell>
          <cell r="U44">
            <v>0</v>
          </cell>
          <cell r="V44">
            <v>0</v>
          </cell>
          <cell r="W44">
            <v>0</v>
          </cell>
          <cell r="X44">
            <v>0</v>
          </cell>
          <cell r="Y44">
            <v>0</v>
          </cell>
          <cell r="Z44">
            <v>0</v>
          </cell>
          <cell r="AA44">
            <v>837.6357333333325</v>
          </cell>
          <cell r="AB44">
            <v>0</v>
          </cell>
          <cell r="AC44">
            <v>11534.655999999983</v>
          </cell>
          <cell r="AD44">
            <v>0</v>
          </cell>
          <cell r="AE44">
            <v>0</v>
          </cell>
          <cell r="AF44">
            <v>0</v>
          </cell>
          <cell r="AG44">
            <v>157262.67600000001</v>
          </cell>
          <cell r="AH44">
            <v>60350.968000000001</v>
          </cell>
          <cell r="AI44">
            <v>0</v>
          </cell>
          <cell r="AJ44">
            <v>0</v>
          </cell>
          <cell r="AK44">
            <v>0</v>
          </cell>
          <cell r="AL44">
            <v>0</v>
          </cell>
          <cell r="AM44">
            <v>0</v>
          </cell>
          <cell r="AN44">
            <v>0</v>
          </cell>
          <cell r="AO44">
            <v>0</v>
          </cell>
          <cell r="AP44">
            <v>0</v>
          </cell>
          <cell r="AQ44">
            <v>0</v>
          </cell>
          <cell r="AR44">
            <v>0</v>
          </cell>
          <cell r="AS44">
            <v>0</v>
          </cell>
          <cell r="AT44">
            <v>83164.539801000006</v>
          </cell>
          <cell r="AU44">
            <v>24736.001133333317</v>
          </cell>
          <cell r="AV44">
            <v>217613.644</v>
          </cell>
          <cell r="AW44">
            <v>12143.384272039992</v>
          </cell>
          <cell r="AX44">
            <v>325514.18493433332</v>
          </cell>
          <cell r="AY44">
            <v>325514.18493433332</v>
          </cell>
          <cell r="AZ44">
            <v>5115</v>
          </cell>
          <cell r="BA44">
            <v>102300</v>
          </cell>
          <cell r="BB44">
            <v>0</v>
          </cell>
          <cell r="BC44">
            <v>0</v>
          </cell>
          <cell r="BD44">
            <v>325514.18493433332</v>
          </cell>
          <cell r="BE44">
            <v>325514.18493433332</v>
          </cell>
          <cell r="BF44">
            <v>0</v>
          </cell>
          <cell r="BG44">
            <v>102300</v>
          </cell>
          <cell r="BH44">
            <v>-115313.644</v>
          </cell>
          <cell r="BI44">
            <v>107900.54093433332</v>
          </cell>
          <cell r="BJ44">
            <v>5395.0270467166656</v>
          </cell>
          <cell r="BK44">
            <v>4887.4851045454552</v>
          </cell>
          <cell r="BL44">
            <v>0.10384521513921068</v>
          </cell>
          <cell r="BM44">
            <v>0</v>
          </cell>
          <cell r="BN44">
            <v>0</v>
          </cell>
          <cell r="BO44">
            <v>325514.18493433332</v>
          </cell>
          <cell r="BP44">
            <v>16275.709246716666</v>
          </cell>
          <cell r="BQ44" t="str">
            <v>Y</v>
          </cell>
          <cell r="BR44">
            <v>16275.709246716666</v>
          </cell>
          <cell r="BS44">
            <v>0.10127162957129032</v>
          </cell>
          <cell r="BT44">
            <v>-1085.6500000000001</v>
          </cell>
          <cell r="BU44">
            <v>324428.53493433329</v>
          </cell>
          <cell r="BV44">
            <v>0</v>
          </cell>
          <cell r="BW44">
            <v>324428.53493433329</v>
          </cell>
          <cell r="BX44">
            <v>0</v>
          </cell>
          <cell r="BY44">
            <v>324428.53493433329</v>
          </cell>
        </row>
        <row r="45">
          <cell r="C45">
            <v>8263006</v>
          </cell>
          <cell r="D45" t="str">
            <v>Stoke Goldington Church of England School</v>
          </cell>
          <cell r="E45">
            <v>14</v>
          </cell>
          <cell r="F45">
            <v>14</v>
          </cell>
          <cell r="G45">
            <v>0</v>
          </cell>
          <cell r="H45">
            <v>58215.177860700009</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5190.5951999999997</v>
          </cell>
          <cell r="AD45">
            <v>0</v>
          </cell>
          <cell r="AE45">
            <v>162.30908799999958</v>
          </cell>
          <cell r="AF45">
            <v>0</v>
          </cell>
          <cell r="AG45">
            <v>157262.67600000001</v>
          </cell>
          <cell r="AH45">
            <v>60350.968000000001</v>
          </cell>
          <cell r="AI45">
            <v>0</v>
          </cell>
          <cell r="AJ45">
            <v>0</v>
          </cell>
          <cell r="AK45">
            <v>0</v>
          </cell>
          <cell r="AL45">
            <v>0</v>
          </cell>
          <cell r="AM45">
            <v>0</v>
          </cell>
          <cell r="AN45">
            <v>0</v>
          </cell>
          <cell r="AO45">
            <v>0</v>
          </cell>
          <cell r="AP45">
            <v>0</v>
          </cell>
          <cell r="AQ45">
            <v>0</v>
          </cell>
          <cell r="AR45">
            <v>0</v>
          </cell>
          <cell r="AS45">
            <v>0</v>
          </cell>
          <cell r="AT45">
            <v>58215.177860700009</v>
          </cell>
          <cell r="AU45">
            <v>5352.9042879999997</v>
          </cell>
          <cell r="AV45">
            <v>217613.644</v>
          </cell>
          <cell r="AW45">
            <v>5183.4344744280006</v>
          </cell>
          <cell r="AX45">
            <v>281181.72614869999</v>
          </cell>
          <cell r="AY45">
            <v>281181.72614869999</v>
          </cell>
          <cell r="AZ45">
            <v>5115</v>
          </cell>
          <cell r="BA45">
            <v>71610</v>
          </cell>
          <cell r="BB45">
            <v>0</v>
          </cell>
          <cell r="BC45">
            <v>0</v>
          </cell>
          <cell r="BD45">
            <v>281181.72614869999</v>
          </cell>
          <cell r="BE45">
            <v>281181.72614869999</v>
          </cell>
          <cell r="BF45">
            <v>0</v>
          </cell>
          <cell r="BG45">
            <v>71610</v>
          </cell>
          <cell r="BH45">
            <v>-146003.644</v>
          </cell>
          <cell r="BI45">
            <v>63568.082148699992</v>
          </cell>
          <cell r="BJ45">
            <v>4540.577296335714</v>
          </cell>
          <cell r="BK45">
            <v>4108.4349444444442</v>
          </cell>
          <cell r="BL45">
            <v>0.1051841778523538</v>
          </cell>
          <cell r="BM45">
            <v>0</v>
          </cell>
          <cell r="BN45">
            <v>0</v>
          </cell>
          <cell r="BO45">
            <v>281181.72614869999</v>
          </cell>
          <cell r="BP45">
            <v>20084.409010621428</v>
          </cell>
          <cell r="BQ45" t="str">
            <v>Y</v>
          </cell>
          <cell r="BR45">
            <v>20084.409010621428</v>
          </cell>
          <cell r="BS45">
            <v>0.2399251477598161</v>
          </cell>
          <cell r="BT45">
            <v>-759.95499999999993</v>
          </cell>
          <cell r="BU45">
            <v>280421.77114869998</v>
          </cell>
          <cell r="BV45">
            <v>0</v>
          </cell>
          <cell r="BW45">
            <v>280421.77114869998</v>
          </cell>
          <cell r="BX45">
            <v>0</v>
          </cell>
          <cell r="BY45">
            <v>280421.77114869998</v>
          </cell>
        </row>
        <row r="46">
          <cell r="C46">
            <v>8263369</v>
          </cell>
          <cell r="D46" t="str">
            <v>St Thomas Aquinas Catholic Primary School</v>
          </cell>
          <cell r="E46">
            <v>200</v>
          </cell>
          <cell r="F46">
            <v>200</v>
          </cell>
          <cell r="G46">
            <v>0</v>
          </cell>
          <cell r="H46">
            <v>831645.39801000012</v>
          </cell>
          <cell r="I46">
            <v>0</v>
          </cell>
          <cell r="J46">
            <v>0</v>
          </cell>
          <cell r="K46">
            <v>15602.681999999999</v>
          </cell>
          <cell r="L46">
            <v>0</v>
          </cell>
          <cell r="M46">
            <v>38630.798800000004</v>
          </cell>
          <cell r="N46">
            <v>0</v>
          </cell>
          <cell r="O46">
            <v>4696.2528000000002</v>
          </cell>
          <cell r="P46">
            <v>11647.942800000001</v>
          </cell>
          <cell r="Q46">
            <v>5623.1448</v>
          </cell>
          <cell r="R46">
            <v>514.94000000000005</v>
          </cell>
          <cell r="S46">
            <v>545.83640000000003</v>
          </cell>
          <cell r="T46">
            <v>2162.748</v>
          </cell>
          <cell r="U46">
            <v>0</v>
          </cell>
          <cell r="V46">
            <v>0</v>
          </cell>
          <cell r="W46">
            <v>0</v>
          </cell>
          <cell r="X46">
            <v>0</v>
          </cell>
          <cell r="Y46">
            <v>0</v>
          </cell>
          <cell r="Z46">
            <v>0</v>
          </cell>
          <cell r="AA46">
            <v>26872.129017341016</v>
          </cell>
          <cell r="AB46">
            <v>0</v>
          </cell>
          <cell r="AC46">
            <v>105985.05845296159</v>
          </cell>
          <cell r="AD46">
            <v>0</v>
          </cell>
          <cell r="AE46">
            <v>0</v>
          </cell>
          <cell r="AF46">
            <v>0</v>
          </cell>
          <cell r="AG46">
            <v>157262.67600000001</v>
          </cell>
          <cell r="AH46">
            <v>0</v>
          </cell>
          <cell r="AI46">
            <v>0</v>
          </cell>
          <cell r="AJ46">
            <v>0</v>
          </cell>
          <cell r="AK46">
            <v>5039.8999999999996</v>
          </cell>
          <cell r="AL46">
            <v>0</v>
          </cell>
          <cell r="AM46">
            <v>0</v>
          </cell>
          <cell r="AN46">
            <v>0</v>
          </cell>
          <cell r="AO46">
            <v>0</v>
          </cell>
          <cell r="AP46">
            <v>0</v>
          </cell>
          <cell r="AQ46">
            <v>0</v>
          </cell>
          <cell r="AR46">
            <v>0</v>
          </cell>
          <cell r="AS46">
            <v>0</v>
          </cell>
          <cell r="AT46">
            <v>831645.39801000012</v>
          </cell>
          <cell r="AU46">
            <v>212281.53307030263</v>
          </cell>
          <cell r="AV46">
            <v>162302.576</v>
          </cell>
          <cell r="AW46">
            <v>113740.18338952887</v>
          </cell>
          <cell r="AX46">
            <v>1206229.5070803026</v>
          </cell>
          <cell r="AY46">
            <v>1201189.6070803027</v>
          </cell>
          <cell r="AZ46">
            <v>5115</v>
          </cell>
          <cell r="BA46">
            <v>1023000</v>
          </cell>
          <cell r="BB46">
            <v>0</v>
          </cell>
          <cell r="BC46">
            <v>0</v>
          </cell>
          <cell r="BD46">
            <v>1206229.5070803026</v>
          </cell>
          <cell r="BE46">
            <v>1206229.5070803028</v>
          </cell>
          <cell r="BF46">
            <v>0</v>
          </cell>
          <cell r="BG46">
            <v>1028039.9</v>
          </cell>
          <cell r="BH46">
            <v>865737.32400000002</v>
          </cell>
          <cell r="BI46">
            <v>1043926.9310803026</v>
          </cell>
          <cell r="BJ46">
            <v>5219.6346554015126</v>
          </cell>
          <cell r="BK46">
            <v>5048.5127793103447</v>
          </cell>
          <cell r="BL46">
            <v>3.3895502214524274E-2</v>
          </cell>
          <cell r="BM46">
            <v>0</v>
          </cell>
          <cell r="BN46">
            <v>0</v>
          </cell>
          <cell r="BO46">
            <v>1206229.5070803026</v>
          </cell>
          <cell r="BP46">
            <v>6005.9480354015132</v>
          </cell>
          <cell r="BQ46" t="str">
            <v>Y</v>
          </cell>
          <cell r="BR46">
            <v>6031.1475354015129</v>
          </cell>
          <cell r="BS46">
            <v>4.8826946958032691E-2</v>
          </cell>
          <cell r="BT46">
            <v>-10856.5</v>
          </cell>
          <cell r="BU46">
            <v>1195373.0070803026</v>
          </cell>
          <cell r="BV46">
            <v>0</v>
          </cell>
          <cell r="BW46">
            <v>1195373.0070803026</v>
          </cell>
          <cell r="BX46">
            <v>5039.8999999999996</v>
          </cell>
          <cell r="BY46">
            <v>1190333.1070803027</v>
          </cell>
        </row>
        <row r="47">
          <cell r="C47">
            <v>8263376</v>
          </cell>
          <cell r="D47" t="str">
            <v>Giles Brook Primary School</v>
          </cell>
          <cell r="E47">
            <v>397</v>
          </cell>
          <cell r="F47">
            <v>397</v>
          </cell>
          <cell r="G47">
            <v>0</v>
          </cell>
          <cell r="H47">
            <v>1650816.1150498502</v>
          </cell>
          <cell r="I47">
            <v>0</v>
          </cell>
          <cell r="J47">
            <v>0</v>
          </cell>
          <cell r="K47">
            <v>19243.307799999991</v>
          </cell>
          <cell r="L47">
            <v>0</v>
          </cell>
          <cell r="M47">
            <v>48600.037199999999</v>
          </cell>
          <cell r="N47">
            <v>0</v>
          </cell>
          <cell r="O47">
            <v>1730.1983999999986</v>
          </cell>
          <cell r="P47">
            <v>3285.3171999999954</v>
          </cell>
          <cell r="Q47">
            <v>3280.1677999999974</v>
          </cell>
          <cell r="R47">
            <v>0</v>
          </cell>
          <cell r="S47">
            <v>545.8363999999998</v>
          </cell>
          <cell r="T47">
            <v>0</v>
          </cell>
          <cell r="U47">
            <v>0</v>
          </cell>
          <cell r="V47">
            <v>0</v>
          </cell>
          <cell r="W47">
            <v>0</v>
          </cell>
          <cell r="X47">
            <v>0</v>
          </cell>
          <cell r="Y47">
            <v>0</v>
          </cell>
          <cell r="Z47">
            <v>0</v>
          </cell>
          <cell r="AA47">
            <v>43794.512905952361</v>
          </cell>
          <cell r="AB47">
            <v>0</v>
          </cell>
          <cell r="AC47">
            <v>123328.93370553649</v>
          </cell>
          <cell r="AD47">
            <v>0</v>
          </cell>
          <cell r="AE47">
            <v>1197.0295239999732</v>
          </cell>
          <cell r="AF47">
            <v>0</v>
          </cell>
          <cell r="AG47">
            <v>157262.67600000001</v>
          </cell>
          <cell r="AH47">
            <v>0</v>
          </cell>
          <cell r="AI47">
            <v>0</v>
          </cell>
          <cell r="AJ47">
            <v>0</v>
          </cell>
          <cell r="AK47">
            <v>74407.789999999994</v>
          </cell>
          <cell r="AL47">
            <v>0</v>
          </cell>
          <cell r="AM47">
            <v>0</v>
          </cell>
          <cell r="AN47">
            <v>0</v>
          </cell>
          <cell r="AO47">
            <v>0</v>
          </cell>
          <cell r="AP47">
            <v>0</v>
          </cell>
          <cell r="AQ47">
            <v>0</v>
          </cell>
          <cell r="AR47">
            <v>0</v>
          </cell>
          <cell r="AS47">
            <v>0</v>
          </cell>
          <cell r="AT47">
            <v>1650816.1150498502</v>
          </cell>
          <cell r="AU47">
            <v>245005.34093548878</v>
          </cell>
          <cell r="AV47">
            <v>231670.46600000001</v>
          </cell>
          <cell r="AW47">
            <v>151410.91105003905</v>
          </cell>
          <cell r="AX47">
            <v>2127491.9219853389</v>
          </cell>
          <cell r="AY47">
            <v>2053084.1319853389</v>
          </cell>
          <cell r="AZ47">
            <v>5115</v>
          </cell>
          <cell r="BA47">
            <v>2030655</v>
          </cell>
          <cell r="BB47">
            <v>0</v>
          </cell>
          <cell r="BC47">
            <v>0</v>
          </cell>
          <cell r="BD47">
            <v>2127491.9219853389</v>
          </cell>
          <cell r="BE47">
            <v>2127491.9219853384</v>
          </cell>
          <cell r="BF47">
            <v>0</v>
          </cell>
          <cell r="BG47">
            <v>2105062.79</v>
          </cell>
          <cell r="BH47">
            <v>1873392.324</v>
          </cell>
          <cell r="BI47">
            <v>1895821.4559853389</v>
          </cell>
          <cell r="BJ47">
            <v>4775.368906764078</v>
          </cell>
          <cell r="BK47">
            <v>4707.1168544041448</v>
          </cell>
          <cell r="BL47">
            <v>1.4499757382499274E-2</v>
          </cell>
          <cell r="BM47">
            <v>0</v>
          </cell>
          <cell r="BN47">
            <v>0</v>
          </cell>
          <cell r="BO47">
            <v>2127491.9219853389</v>
          </cell>
          <cell r="BP47">
            <v>5171.4965541192414</v>
          </cell>
          <cell r="BQ47" t="str">
            <v>Y</v>
          </cell>
          <cell r="BR47">
            <v>5358.9217178472009</v>
          </cell>
          <cell r="BS47">
            <v>1.4669600237965819E-2</v>
          </cell>
          <cell r="BT47">
            <v>-21550.1525</v>
          </cell>
          <cell r="BU47">
            <v>2105941.7694853391</v>
          </cell>
          <cell r="BV47">
            <v>0</v>
          </cell>
          <cell r="BW47">
            <v>2105941.7694853391</v>
          </cell>
          <cell r="BX47">
            <v>74407.789999999994</v>
          </cell>
          <cell r="BY47">
            <v>2031533.979485339</v>
          </cell>
        </row>
        <row r="48">
          <cell r="C48">
            <v>8263377</v>
          </cell>
          <cell r="D48" t="str">
            <v>Bishop Parker Catholic School</v>
          </cell>
          <cell r="E48">
            <v>160</v>
          </cell>
          <cell r="F48">
            <v>160</v>
          </cell>
          <cell r="G48">
            <v>0</v>
          </cell>
          <cell r="H48">
            <v>665316.31840800005</v>
          </cell>
          <cell r="I48">
            <v>0</v>
          </cell>
          <cell r="J48">
            <v>0</v>
          </cell>
          <cell r="K48">
            <v>26004.469999999998</v>
          </cell>
          <cell r="L48">
            <v>0</v>
          </cell>
          <cell r="M48">
            <v>64800.049599999998</v>
          </cell>
          <cell r="N48">
            <v>0</v>
          </cell>
          <cell r="O48">
            <v>6920.7936</v>
          </cell>
          <cell r="P48">
            <v>9855.9516000000003</v>
          </cell>
          <cell r="Q48">
            <v>22492.5792</v>
          </cell>
          <cell r="R48">
            <v>514.94000000000005</v>
          </cell>
          <cell r="S48">
            <v>5458.3640000000005</v>
          </cell>
          <cell r="T48">
            <v>6488.2440000000006</v>
          </cell>
          <cell r="U48">
            <v>0</v>
          </cell>
          <cell r="V48">
            <v>0</v>
          </cell>
          <cell r="W48">
            <v>0</v>
          </cell>
          <cell r="X48">
            <v>0</v>
          </cell>
          <cell r="Y48">
            <v>0</v>
          </cell>
          <cell r="Z48">
            <v>0</v>
          </cell>
          <cell r="AA48">
            <v>28718.939428571353</v>
          </cell>
          <cell r="AB48">
            <v>0</v>
          </cell>
          <cell r="AC48">
            <v>87005.466497917296</v>
          </cell>
          <cell r="AD48">
            <v>0</v>
          </cell>
          <cell r="AE48">
            <v>24752.135919999997</v>
          </cell>
          <cell r="AF48">
            <v>0</v>
          </cell>
          <cell r="AG48">
            <v>157262.67600000001</v>
          </cell>
          <cell r="AH48">
            <v>0</v>
          </cell>
          <cell r="AI48">
            <v>0</v>
          </cell>
          <cell r="AJ48">
            <v>0</v>
          </cell>
          <cell r="AK48">
            <v>4266.45</v>
          </cell>
          <cell r="AL48">
            <v>0</v>
          </cell>
          <cell r="AM48">
            <v>0</v>
          </cell>
          <cell r="AN48">
            <v>0</v>
          </cell>
          <cell r="AO48">
            <v>0</v>
          </cell>
          <cell r="AP48">
            <v>0</v>
          </cell>
          <cell r="AQ48">
            <v>0</v>
          </cell>
          <cell r="AR48">
            <v>0</v>
          </cell>
          <cell r="AS48">
            <v>0</v>
          </cell>
          <cell r="AT48">
            <v>665316.31840800005</v>
          </cell>
          <cell r="AU48">
            <v>283011.93384648865</v>
          </cell>
          <cell r="AV48">
            <v>161529.12600000002</v>
          </cell>
          <cell r="AW48">
            <v>115905.45581017452</v>
          </cell>
          <cell r="AX48">
            <v>1109857.3782544886</v>
          </cell>
          <cell r="AY48">
            <v>1105590.9282544886</v>
          </cell>
          <cell r="AZ48">
            <v>5115</v>
          </cell>
          <cell r="BA48">
            <v>818400</v>
          </cell>
          <cell r="BB48">
            <v>0</v>
          </cell>
          <cell r="BC48">
            <v>0</v>
          </cell>
          <cell r="BD48">
            <v>1109857.3782544886</v>
          </cell>
          <cell r="BE48">
            <v>1109857.3782544886</v>
          </cell>
          <cell r="BF48">
            <v>0</v>
          </cell>
          <cell r="BG48">
            <v>822666.45</v>
          </cell>
          <cell r="BH48">
            <v>661137.32400000002</v>
          </cell>
          <cell r="BI48">
            <v>948328.25225448865</v>
          </cell>
          <cell r="BJ48">
            <v>5927.0515765905539</v>
          </cell>
          <cell r="BK48">
            <v>5729.6924716129042</v>
          </cell>
          <cell r="BL48">
            <v>3.444497343538809E-2</v>
          </cell>
          <cell r="BM48">
            <v>0</v>
          </cell>
          <cell r="BN48">
            <v>0</v>
          </cell>
          <cell r="BO48">
            <v>1109857.3782544886</v>
          </cell>
          <cell r="BP48">
            <v>6909.9433015905543</v>
          </cell>
          <cell r="BQ48" t="str">
            <v>Y</v>
          </cell>
          <cell r="BR48">
            <v>6936.6086140905536</v>
          </cell>
          <cell r="BS48">
            <v>2.4944169482305822E-2</v>
          </cell>
          <cell r="BT48">
            <v>-8685.2000000000007</v>
          </cell>
          <cell r="BU48">
            <v>1101172.1782544886</v>
          </cell>
          <cell r="BV48">
            <v>0</v>
          </cell>
          <cell r="BW48">
            <v>1101172.1782544886</v>
          </cell>
          <cell r="BX48">
            <v>4266.45</v>
          </cell>
          <cell r="BY48">
            <v>1096905.7282544887</v>
          </cell>
        </row>
        <row r="49">
          <cell r="C49">
            <v>8263378</v>
          </cell>
          <cell r="D49" t="str">
            <v>St Monica's Catholic Primary School</v>
          </cell>
          <cell r="E49">
            <v>347</v>
          </cell>
          <cell r="F49">
            <v>347</v>
          </cell>
          <cell r="G49">
            <v>0</v>
          </cell>
          <cell r="H49">
            <v>1442904.7655473503</v>
          </cell>
          <cell r="I49">
            <v>0</v>
          </cell>
          <cell r="J49">
            <v>0</v>
          </cell>
          <cell r="K49">
            <v>71772.337199999951</v>
          </cell>
          <cell r="L49">
            <v>0</v>
          </cell>
          <cell r="M49">
            <v>173215.51719999971</v>
          </cell>
          <cell r="N49">
            <v>0</v>
          </cell>
          <cell r="O49">
            <v>27188.831999999969</v>
          </cell>
          <cell r="P49">
            <v>17023.916399999987</v>
          </cell>
          <cell r="Q49">
            <v>10309.098799999987</v>
          </cell>
          <cell r="R49">
            <v>2574.6999999999844</v>
          </cell>
          <cell r="S49">
            <v>1091.6727999999989</v>
          </cell>
          <cell r="T49">
            <v>0</v>
          </cell>
          <cell r="U49">
            <v>0</v>
          </cell>
          <cell r="V49">
            <v>0</v>
          </cell>
          <cell r="W49">
            <v>0</v>
          </cell>
          <cell r="X49">
            <v>0</v>
          </cell>
          <cell r="Y49">
            <v>0</v>
          </cell>
          <cell r="Z49">
            <v>0</v>
          </cell>
          <cell r="AA49">
            <v>62788.117360517688</v>
          </cell>
          <cell r="AB49">
            <v>0</v>
          </cell>
          <cell r="AC49">
            <v>164722.97589774875</v>
          </cell>
          <cell r="AD49">
            <v>0</v>
          </cell>
          <cell r="AE49">
            <v>17427.938323999853</v>
          </cell>
          <cell r="AF49">
            <v>0</v>
          </cell>
          <cell r="AG49">
            <v>157262.67600000001</v>
          </cell>
          <cell r="AH49">
            <v>0</v>
          </cell>
          <cell r="AI49">
            <v>0</v>
          </cell>
          <cell r="AJ49">
            <v>0</v>
          </cell>
          <cell r="AK49">
            <v>8051.59</v>
          </cell>
          <cell r="AL49">
            <v>0</v>
          </cell>
          <cell r="AM49">
            <v>0</v>
          </cell>
          <cell r="AN49">
            <v>0</v>
          </cell>
          <cell r="AO49">
            <v>0</v>
          </cell>
          <cell r="AP49">
            <v>0</v>
          </cell>
          <cell r="AQ49">
            <v>0</v>
          </cell>
          <cell r="AR49">
            <v>0</v>
          </cell>
          <cell r="AS49">
            <v>0</v>
          </cell>
          <cell r="AT49">
            <v>1442904.7655473503</v>
          </cell>
          <cell r="AU49">
            <v>548115.1059822659</v>
          </cell>
          <cell r="AV49">
            <v>165314.266</v>
          </cell>
          <cell r="AW49">
            <v>223496.09724565578</v>
          </cell>
          <cell r="AX49">
            <v>2156334.1375296162</v>
          </cell>
          <cell r="AY49">
            <v>2148282.5475296164</v>
          </cell>
          <cell r="AZ49">
            <v>5115</v>
          </cell>
          <cell r="BA49">
            <v>1774905</v>
          </cell>
          <cell r="BB49">
            <v>0</v>
          </cell>
          <cell r="BC49">
            <v>0</v>
          </cell>
          <cell r="BD49">
            <v>2156334.1375296162</v>
          </cell>
          <cell r="BE49">
            <v>2156334.1375296158</v>
          </cell>
          <cell r="BF49">
            <v>0</v>
          </cell>
          <cell r="BG49">
            <v>1782956.59</v>
          </cell>
          <cell r="BH49">
            <v>1617642.324</v>
          </cell>
          <cell r="BI49">
            <v>1991019.8715296162</v>
          </cell>
          <cell r="BJ49">
            <v>5737.8094280392397</v>
          </cell>
          <cell r="BK49">
            <v>5564.9981428947376</v>
          </cell>
          <cell r="BL49">
            <v>3.1053251179453421E-2</v>
          </cell>
          <cell r="BM49">
            <v>0</v>
          </cell>
          <cell r="BN49">
            <v>0</v>
          </cell>
          <cell r="BO49">
            <v>2156334.1375296162</v>
          </cell>
          <cell r="BP49">
            <v>6191.0159871170499</v>
          </cell>
          <cell r="BQ49" t="str">
            <v>Y</v>
          </cell>
          <cell r="BR49">
            <v>6214.2194165118626</v>
          </cell>
          <cell r="BS49">
            <v>3.5634207295322184E-2</v>
          </cell>
          <cell r="BT49">
            <v>-18836.0275</v>
          </cell>
          <cell r="BU49">
            <v>2137498.1100296164</v>
          </cell>
          <cell r="BV49">
            <v>0</v>
          </cell>
          <cell r="BW49">
            <v>2137498.1100296164</v>
          </cell>
          <cell r="BX49">
            <v>8051.59</v>
          </cell>
          <cell r="BY49">
            <v>2129446.5200296165</v>
          </cell>
        </row>
        <row r="50">
          <cell r="C50">
            <v>8263379</v>
          </cell>
          <cell r="D50" t="str">
            <v>St Mary Magdalene Catholic Primary School</v>
          </cell>
          <cell r="E50">
            <v>329</v>
          </cell>
          <cell r="F50">
            <v>329</v>
          </cell>
          <cell r="G50">
            <v>0</v>
          </cell>
          <cell r="H50">
            <v>1368056.6797264502</v>
          </cell>
          <cell r="I50">
            <v>0</v>
          </cell>
          <cell r="J50">
            <v>0</v>
          </cell>
          <cell r="K50">
            <v>40566.97319999984</v>
          </cell>
          <cell r="L50">
            <v>0</v>
          </cell>
          <cell r="M50">
            <v>100938.53879999978</v>
          </cell>
          <cell r="N50">
            <v>0</v>
          </cell>
          <cell r="O50">
            <v>7167.9647999999952</v>
          </cell>
          <cell r="P50">
            <v>12245.273199999945</v>
          </cell>
          <cell r="Q50">
            <v>2811.5724</v>
          </cell>
          <cell r="R50">
            <v>35015.919999999933</v>
          </cell>
          <cell r="S50">
            <v>0</v>
          </cell>
          <cell r="T50">
            <v>0</v>
          </cell>
          <cell r="U50">
            <v>0</v>
          </cell>
          <cell r="V50">
            <v>0</v>
          </cell>
          <cell r="W50">
            <v>0</v>
          </cell>
          <cell r="X50">
            <v>0</v>
          </cell>
          <cell r="Y50">
            <v>0</v>
          </cell>
          <cell r="Z50">
            <v>0</v>
          </cell>
          <cell r="AA50">
            <v>46810.557902438857</v>
          </cell>
          <cell r="AB50">
            <v>0</v>
          </cell>
          <cell r="AC50">
            <v>158685.74398514748</v>
          </cell>
          <cell r="AD50">
            <v>0</v>
          </cell>
          <cell r="AE50">
            <v>0</v>
          </cell>
          <cell r="AF50">
            <v>0</v>
          </cell>
          <cell r="AG50">
            <v>157262.67600000001</v>
          </cell>
          <cell r="AH50">
            <v>0</v>
          </cell>
          <cell r="AI50">
            <v>0</v>
          </cell>
          <cell r="AJ50">
            <v>0</v>
          </cell>
          <cell r="AK50">
            <v>8497.76</v>
          </cell>
          <cell r="AL50">
            <v>0</v>
          </cell>
          <cell r="AM50">
            <v>0</v>
          </cell>
          <cell r="AN50">
            <v>0</v>
          </cell>
          <cell r="AO50">
            <v>0</v>
          </cell>
          <cell r="AP50">
            <v>0</v>
          </cell>
          <cell r="AQ50">
            <v>0</v>
          </cell>
          <cell r="AR50">
            <v>0</v>
          </cell>
          <cell r="AS50">
            <v>0</v>
          </cell>
          <cell r="AT50">
            <v>1368056.6797264502</v>
          </cell>
          <cell r="AU50">
            <v>404242.54428758577</v>
          </cell>
          <cell r="AV50">
            <v>165760.43600000002</v>
          </cell>
          <cell r="AW50">
            <v>196058.857460889</v>
          </cell>
          <cell r="AX50">
            <v>1938059.6600140359</v>
          </cell>
          <cell r="AY50">
            <v>1929561.9000140359</v>
          </cell>
          <cell r="AZ50">
            <v>5115</v>
          </cell>
          <cell r="BA50">
            <v>1682835</v>
          </cell>
          <cell r="BB50">
            <v>0</v>
          </cell>
          <cell r="BC50">
            <v>0</v>
          </cell>
          <cell r="BD50">
            <v>1938059.6600140359</v>
          </cell>
          <cell r="BE50">
            <v>1938059.6600140359</v>
          </cell>
          <cell r="BF50">
            <v>0</v>
          </cell>
          <cell r="BG50">
            <v>1691332.76</v>
          </cell>
          <cell r="BH50">
            <v>1525572.324</v>
          </cell>
          <cell r="BI50">
            <v>1772299.2240140359</v>
          </cell>
          <cell r="BJ50">
            <v>5386.9277325654584</v>
          </cell>
          <cell r="BK50">
            <v>5159.3767318584069</v>
          </cell>
          <cell r="BL50">
            <v>4.4104358439645816E-2</v>
          </cell>
          <cell r="BM50">
            <v>0</v>
          </cell>
          <cell r="BN50">
            <v>0</v>
          </cell>
          <cell r="BO50">
            <v>1938059.6600140359</v>
          </cell>
          <cell r="BP50">
            <v>5864.9297872767047</v>
          </cell>
          <cell r="BQ50" t="str">
            <v>Y</v>
          </cell>
          <cell r="BR50">
            <v>5890.7588450274643</v>
          </cell>
          <cell r="BS50">
            <v>4.3353027382698528E-2</v>
          </cell>
          <cell r="BT50">
            <v>-17858.942500000001</v>
          </cell>
          <cell r="BU50">
            <v>1920200.717514036</v>
          </cell>
          <cell r="BV50">
            <v>0</v>
          </cell>
          <cell r="BW50">
            <v>1920200.717514036</v>
          </cell>
          <cell r="BX50">
            <v>8497.76</v>
          </cell>
          <cell r="BY50">
            <v>1911702.957514036</v>
          </cell>
        </row>
        <row r="51">
          <cell r="C51">
            <v>8263383</v>
          </cell>
          <cell r="D51" t="str">
            <v>St Bernadette's Catholic Primary School</v>
          </cell>
          <cell r="E51">
            <v>371</v>
          </cell>
          <cell r="F51">
            <v>371</v>
          </cell>
          <cell r="G51">
            <v>0</v>
          </cell>
          <cell r="H51">
            <v>1542702.2133085502</v>
          </cell>
          <cell r="I51">
            <v>0</v>
          </cell>
          <cell r="J51">
            <v>0</v>
          </cell>
          <cell r="K51">
            <v>29645.095799999897</v>
          </cell>
          <cell r="L51">
            <v>0</v>
          </cell>
          <cell r="M51">
            <v>77261.597599999746</v>
          </cell>
          <cell r="N51">
            <v>0</v>
          </cell>
          <cell r="O51">
            <v>8650.9919999999966</v>
          </cell>
          <cell r="P51">
            <v>6869.2995999999912</v>
          </cell>
          <cell r="Q51">
            <v>7497.5263999999997</v>
          </cell>
          <cell r="R51">
            <v>4119.5200000000004</v>
          </cell>
          <cell r="S51">
            <v>8187.545999999983</v>
          </cell>
          <cell r="T51">
            <v>0</v>
          </cell>
          <cell r="U51">
            <v>0</v>
          </cell>
          <cell r="V51">
            <v>0</v>
          </cell>
          <cell r="W51">
            <v>0</v>
          </cell>
          <cell r="X51">
            <v>0</v>
          </cell>
          <cell r="Y51">
            <v>0</v>
          </cell>
          <cell r="Z51">
            <v>0</v>
          </cell>
          <cell r="AA51">
            <v>56502.337648484754</v>
          </cell>
          <cell r="AB51">
            <v>0</v>
          </cell>
          <cell r="AC51">
            <v>142843.89125546225</v>
          </cell>
          <cell r="AD51">
            <v>0</v>
          </cell>
          <cell r="AE51">
            <v>7851.7021319999722</v>
          </cell>
          <cell r="AF51">
            <v>0</v>
          </cell>
          <cell r="AG51">
            <v>157262.67600000001</v>
          </cell>
          <cell r="AH51">
            <v>0</v>
          </cell>
          <cell r="AI51">
            <v>0</v>
          </cell>
          <cell r="AJ51">
            <v>0</v>
          </cell>
          <cell r="AK51">
            <v>15103.67</v>
          </cell>
          <cell r="AL51">
            <v>0</v>
          </cell>
          <cell r="AM51">
            <v>0</v>
          </cell>
          <cell r="AN51">
            <v>0</v>
          </cell>
          <cell r="AO51">
            <v>0</v>
          </cell>
          <cell r="AP51">
            <v>0</v>
          </cell>
          <cell r="AQ51">
            <v>0</v>
          </cell>
          <cell r="AR51">
            <v>0</v>
          </cell>
          <cell r="AS51">
            <v>0</v>
          </cell>
          <cell r="AT51">
            <v>1542702.2133085502</v>
          </cell>
          <cell r="AU51">
            <v>349429.50843594654</v>
          </cell>
          <cell r="AV51">
            <v>172366.34600000002</v>
          </cell>
          <cell r="AW51">
            <v>177549.76520284617</v>
          </cell>
          <cell r="AX51">
            <v>2064498.0677444967</v>
          </cell>
          <cell r="AY51">
            <v>2049394.3977444968</v>
          </cell>
          <cell r="AZ51">
            <v>5115</v>
          </cell>
          <cell r="BA51">
            <v>1897665</v>
          </cell>
          <cell r="BB51">
            <v>0</v>
          </cell>
          <cell r="BC51">
            <v>0</v>
          </cell>
          <cell r="BD51">
            <v>2064498.0677444967</v>
          </cell>
          <cell r="BE51">
            <v>2064498.0677444972</v>
          </cell>
          <cell r="BF51">
            <v>0</v>
          </cell>
          <cell r="BG51">
            <v>1912768.67</v>
          </cell>
          <cell r="BH51">
            <v>1740402.324</v>
          </cell>
          <cell r="BI51">
            <v>1892131.7217444968</v>
          </cell>
          <cell r="BJ51">
            <v>5100.0855033544385</v>
          </cell>
          <cell r="BK51">
            <v>4993.8843379746841</v>
          </cell>
          <cell r="BL51">
            <v>2.1266244508743534E-2</v>
          </cell>
          <cell r="BM51">
            <v>0</v>
          </cell>
          <cell r="BN51">
            <v>0</v>
          </cell>
          <cell r="BO51">
            <v>2064498.0677444967</v>
          </cell>
          <cell r="BP51">
            <v>5523.9741179096945</v>
          </cell>
          <cell r="BQ51" t="str">
            <v>Y</v>
          </cell>
          <cell r="BR51">
            <v>5564.6848187183205</v>
          </cell>
          <cell r="BS51">
            <v>2.5294006869462704E-2</v>
          </cell>
          <cell r="BT51">
            <v>-20138.807499999999</v>
          </cell>
          <cell r="BU51">
            <v>2044359.2602444966</v>
          </cell>
          <cell r="BV51">
            <v>0</v>
          </cell>
          <cell r="BW51">
            <v>2044359.2602444966</v>
          </cell>
          <cell r="BX51">
            <v>15103.67</v>
          </cell>
          <cell r="BY51">
            <v>2029255.5902444967</v>
          </cell>
        </row>
        <row r="52">
          <cell r="C52">
            <v>8263384</v>
          </cell>
          <cell r="D52" t="str">
            <v>Bow Brickhill CofE VA Primary School</v>
          </cell>
          <cell r="E52">
            <v>100</v>
          </cell>
          <cell r="F52">
            <v>100</v>
          </cell>
          <cell r="G52">
            <v>0</v>
          </cell>
          <cell r="H52">
            <v>415822.69900500006</v>
          </cell>
          <cell r="I52">
            <v>0</v>
          </cell>
          <cell r="J52">
            <v>0</v>
          </cell>
          <cell r="K52">
            <v>11962.056199999999</v>
          </cell>
          <cell r="L52">
            <v>0</v>
          </cell>
          <cell r="M52">
            <v>28661.560400000002</v>
          </cell>
          <cell r="N52">
            <v>0</v>
          </cell>
          <cell r="O52">
            <v>1730.1984000000002</v>
          </cell>
          <cell r="P52">
            <v>298.66520000000003</v>
          </cell>
          <cell r="Q52">
            <v>10777.6942</v>
          </cell>
          <cell r="R52">
            <v>514.94000000000005</v>
          </cell>
          <cell r="S52">
            <v>1091.6728000000001</v>
          </cell>
          <cell r="T52">
            <v>0</v>
          </cell>
          <cell r="U52">
            <v>0</v>
          </cell>
          <cell r="V52">
            <v>0</v>
          </cell>
          <cell r="W52">
            <v>0</v>
          </cell>
          <cell r="X52">
            <v>0</v>
          </cell>
          <cell r="Y52">
            <v>0</v>
          </cell>
          <cell r="Z52">
            <v>0</v>
          </cell>
          <cell r="AA52">
            <v>6731.0014285714196</v>
          </cell>
          <cell r="AB52">
            <v>0</v>
          </cell>
          <cell r="AC52">
            <v>39170.891979346015</v>
          </cell>
          <cell r="AD52">
            <v>0</v>
          </cell>
          <cell r="AE52">
            <v>4057.7272000000007</v>
          </cell>
          <cell r="AF52">
            <v>0</v>
          </cell>
          <cell r="AG52">
            <v>157262.67600000001</v>
          </cell>
          <cell r="AH52">
            <v>0</v>
          </cell>
          <cell r="AI52">
            <v>0</v>
          </cell>
          <cell r="AJ52">
            <v>0</v>
          </cell>
          <cell r="AK52">
            <v>1871.25</v>
          </cell>
          <cell r="AL52">
            <v>0</v>
          </cell>
          <cell r="AM52">
            <v>0</v>
          </cell>
          <cell r="AN52">
            <v>0</v>
          </cell>
          <cell r="AO52">
            <v>0</v>
          </cell>
          <cell r="AP52">
            <v>0</v>
          </cell>
          <cell r="AQ52">
            <v>0</v>
          </cell>
          <cell r="AR52">
            <v>0</v>
          </cell>
          <cell r="AS52">
            <v>0</v>
          </cell>
          <cell r="AT52">
            <v>415822.69900500006</v>
          </cell>
          <cell r="AU52">
            <v>104996.40780791744</v>
          </cell>
          <cell r="AV52">
            <v>159133.92600000001</v>
          </cell>
          <cell r="AW52">
            <v>52787.548638840315</v>
          </cell>
          <cell r="AX52">
            <v>679953.03281291749</v>
          </cell>
          <cell r="AY52">
            <v>678081.78281291749</v>
          </cell>
          <cell r="AZ52">
            <v>5115</v>
          </cell>
          <cell r="BA52">
            <v>511500</v>
          </cell>
          <cell r="BB52">
            <v>0</v>
          </cell>
          <cell r="BC52">
            <v>0</v>
          </cell>
          <cell r="BD52">
            <v>679953.03281291749</v>
          </cell>
          <cell r="BE52">
            <v>679953.03281291749</v>
          </cell>
          <cell r="BF52">
            <v>0</v>
          </cell>
          <cell r="BG52">
            <v>513371.25</v>
          </cell>
          <cell r="BH52">
            <v>354237.32400000002</v>
          </cell>
          <cell r="BI52">
            <v>520819.10681291751</v>
          </cell>
          <cell r="BJ52">
            <v>5208.1910681291747</v>
          </cell>
          <cell r="BK52">
            <v>4923.673476404495</v>
          </cell>
          <cell r="BL52">
            <v>5.7785633651004871E-2</v>
          </cell>
          <cell r="BM52">
            <v>0</v>
          </cell>
          <cell r="BN52">
            <v>0</v>
          </cell>
          <cell r="BO52">
            <v>679953.03281291749</v>
          </cell>
          <cell r="BP52">
            <v>6780.8178281291748</v>
          </cell>
          <cell r="BQ52" t="str">
            <v>Y</v>
          </cell>
          <cell r="BR52">
            <v>6799.5303281291744</v>
          </cell>
          <cell r="BS52">
            <v>1.3510216812618658E-2</v>
          </cell>
          <cell r="BT52">
            <v>-5428.25</v>
          </cell>
          <cell r="BU52">
            <v>674524.78281291749</v>
          </cell>
          <cell r="BV52">
            <v>0</v>
          </cell>
          <cell r="BW52">
            <v>674524.78281291749</v>
          </cell>
          <cell r="BX52">
            <v>1871.25</v>
          </cell>
          <cell r="BY52">
            <v>672653.53281291749</v>
          </cell>
        </row>
        <row r="53">
          <cell r="C53">
            <v>8263390</v>
          </cell>
          <cell r="D53" t="str">
            <v>Newton Leys Primary School</v>
          </cell>
          <cell r="E53">
            <v>595</v>
          </cell>
          <cell r="F53">
            <v>595</v>
          </cell>
          <cell r="G53">
            <v>0</v>
          </cell>
          <cell r="H53">
            <v>2474145.0590797504</v>
          </cell>
          <cell r="I53">
            <v>0</v>
          </cell>
          <cell r="J53">
            <v>0</v>
          </cell>
          <cell r="K53">
            <v>75933.052399999928</v>
          </cell>
          <cell r="L53">
            <v>0</v>
          </cell>
          <cell r="M53">
            <v>181938.60079999987</v>
          </cell>
          <cell r="N53">
            <v>0</v>
          </cell>
          <cell r="O53">
            <v>1235.8559999999991</v>
          </cell>
          <cell r="P53">
            <v>3583.9823999999903</v>
          </cell>
          <cell r="Q53">
            <v>216022.47939999984</v>
          </cell>
          <cell r="R53">
            <v>1544.8199999999974</v>
          </cell>
          <cell r="S53">
            <v>6004.2003999999706</v>
          </cell>
          <cell r="T53">
            <v>1441.8319999999976</v>
          </cell>
          <cell r="U53">
            <v>0</v>
          </cell>
          <cell r="V53">
            <v>0</v>
          </cell>
          <cell r="W53">
            <v>0</v>
          </cell>
          <cell r="X53">
            <v>0</v>
          </cell>
          <cell r="Y53">
            <v>0</v>
          </cell>
          <cell r="Z53">
            <v>0</v>
          </cell>
          <cell r="AA53">
            <v>42024.283869822269</v>
          </cell>
          <cell r="AB53">
            <v>0</v>
          </cell>
          <cell r="AC53">
            <v>236229.62282858242</v>
          </cell>
          <cell r="AD53">
            <v>0</v>
          </cell>
          <cell r="AE53">
            <v>23636.260939999989</v>
          </cell>
          <cell r="AF53">
            <v>0</v>
          </cell>
          <cell r="AG53">
            <v>157262.67600000001</v>
          </cell>
          <cell r="AH53">
            <v>0</v>
          </cell>
          <cell r="AI53">
            <v>0</v>
          </cell>
          <cell r="AJ53">
            <v>0</v>
          </cell>
          <cell r="AK53">
            <v>132712.4</v>
          </cell>
          <cell r="AL53">
            <v>0</v>
          </cell>
          <cell r="AM53">
            <v>0</v>
          </cell>
          <cell r="AN53">
            <v>0</v>
          </cell>
          <cell r="AO53">
            <v>0</v>
          </cell>
          <cell r="AP53">
            <v>0</v>
          </cell>
          <cell r="AQ53">
            <v>0</v>
          </cell>
          <cell r="AR53">
            <v>0</v>
          </cell>
          <cell r="AS53">
            <v>0</v>
          </cell>
          <cell r="AT53">
            <v>2474145.0590797504</v>
          </cell>
          <cell r="AU53">
            <v>789594.99103840417</v>
          </cell>
          <cell r="AV53">
            <v>289975.076</v>
          </cell>
          <cell r="AW53">
            <v>383891.35214891023</v>
          </cell>
          <cell r="AX53">
            <v>3553715.1261181547</v>
          </cell>
          <cell r="AY53">
            <v>3421002.7261181548</v>
          </cell>
          <cell r="AZ53">
            <v>5115</v>
          </cell>
          <cell r="BA53">
            <v>3043425</v>
          </cell>
          <cell r="BB53">
            <v>0</v>
          </cell>
          <cell r="BC53">
            <v>0</v>
          </cell>
          <cell r="BD53">
            <v>3553715.1261181547</v>
          </cell>
          <cell r="BE53">
            <v>3553715.1261181543</v>
          </cell>
          <cell r="BF53">
            <v>0</v>
          </cell>
          <cell r="BG53">
            <v>3176137.4</v>
          </cell>
          <cell r="BH53">
            <v>2886162.324</v>
          </cell>
          <cell r="BI53">
            <v>3263740.0501181548</v>
          </cell>
          <cell r="BJ53">
            <v>5485.2773951565632</v>
          </cell>
          <cell r="BK53">
            <v>5265.9221512867653</v>
          </cell>
          <cell r="BL53">
            <v>4.1655618440199875E-2</v>
          </cell>
          <cell r="BM53">
            <v>0</v>
          </cell>
          <cell r="BN53">
            <v>0</v>
          </cell>
          <cell r="BO53">
            <v>3553715.1261181547</v>
          </cell>
          <cell r="BP53">
            <v>5749.5844136439573</v>
          </cell>
          <cell r="BQ53" t="str">
            <v>Y</v>
          </cell>
          <cell r="BR53">
            <v>5972.6304640641256</v>
          </cell>
          <cell r="BS53">
            <v>5.230252895105636E-2</v>
          </cell>
          <cell r="BT53">
            <v>-32298.087499999998</v>
          </cell>
          <cell r="BU53">
            <v>3521417.0386181548</v>
          </cell>
          <cell r="BV53">
            <v>0</v>
          </cell>
          <cell r="BW53">
            <v>3521417.0386181548</v>
          </cell>
          <cell r="BX53">
            <v>132712.4</v>
          </cell>
          <cell r="BY53">
            <v>3388704.6386181549</v>
          </cell>
        </row>
        <row r="54">
          <cell r="C54">
            <v>8264702</v>
          </cell>
          <cell r="D54" t="str">
            <v>St Paul's Catholic School</v>
          </cell>
          <cell r="E54">
            <v>1455</v>
          </cell>
          <cell r="F54">
            <v>0</v>
          </cell>
          <cell r="G54">
            <v>1455</v>
          </cell>
          <cell r="H54">
            <v>0</v>
          </cell>
          <cell r="I54">
            <v>5108058.5724261012</v>
          </cell>
          <cell r="J54">
            <v>3784324.2303346004</v>
          </cell>
          <cell r="K54">
            <v>0</v>
          </cell>
          <cell r="L54">
            <v>185151.82639999973</v>
          </cell>
          <cell r="M54">
            <v>0</v>
          </cell>
          <cell r="N54">
            <v>811880.15099999798</v>
          </cell>
          <cell r="O54">
            <v>0</v>
          </cell>
          <cell r="P54">
            <v>0</v>
          </cell>
          <cell r="Q54">
            <v>0</v>
          </cell>
          <cell r="R54">
            <v>0</v>
          </cell>
          <cell r="S54">
            <v>0</v>
          </cell>
          <cell r="T54">
            <v>0</v>
          </cell>
          <cell r="U54">
            <v>103039.49399999986</v>
          </cell>
          <cell r="V54">
            <v>110382.53839999963</v>
          </cell>
          <cell r="W54">
            <v>127859.60199999975</v>
          </cell>
          <cell r="X54">
            <v>38023.169599999921</v>
          </cell>
          <cell r="Y54">
            <v>49310.654399999941</v>
          </cell>
          <cell r="Z54">
            <v>11987.803199999998</v>
          </cell>
          <cell r="AA54">
            <v>0</v>
          </cell>
          <cell r="AB54">
            <v>122798.61421900825</v>
          </cell>
          <cell r="AC54">
            <v>0</v>
          </cell>
          <cell r="AD54">
            <v>585239.77210103278</v>
          </cell>
          <cell r="AE54">
            <v>0</v>
          </cell>
          <cell r="AF54">
            <v>0</v>
          </cell>
          <cell r="AG54">
            <v>157262.67600000001</v>
          </cell>
          <cell r="AH54">
            <v>0</v>
          </cell>
          <cell r="AI54">
            <v>0</v>
          </cell>
          <cell r="AJ54">
            <v>0</v>
          </cell>
          <cell r="AK54">
            <v>61081.02</v>
          </cell>
          <cell r="AL54">
            <v>0</v>
          </cell>
          <cell r="AM54">
            <v>0</v>
          </cell>
          <cell r="AN54">
            <v>0</v>
          </cell>
          <cell r="AO54">
            <v>0</v>
          </cell>
          <cell r="AP54">
            <v>0</v>
          </cell>
          <cell r="AQ54">
            <v>0</v>
          </cell>
          <cell r="AR54">
            <v>0</v>
          </cell>
          <cell r="AS54">
            <v>0</v>
          </cell>
          <cell r="AT54">
            <v>8892382.8027607016</v>
          </cell>
          <cell r="AU54">
            <v>2145673.6253200378</v>
          </cell>
          <cell r="AV54">
            <v>218343.696</v>
          </cell>
          <cell r="AW54">
            <v>1183630.6260460985</v>
          </cell>
          <cell r="AX54">
            <v>11256400.12408074</v>
          </cell>
          <cell r="AY54">
            <v>11195319.10408074</v>
          </cell>
          <cell r="AZ54">
            <v>6640</v>
          </cell>
          <cell r="BA54">
            <v>9661200</v>
          </cell>
          <cell r="BB54">
            <v>0</v>
          </cell>
          <cell r="BC54">
            <v>0</v>
          </cell>
          <cell r="BD54">
            <v>11256400.12408074</v>
          </cell>
          <cell r="BE54">
            <v>0</v>
          </cell>
          <cell r="BF54">
            <v>11256400.124080744</v>
          </cell>
          <cell r="BG54">
            <v>9722281.0199999996</v>
          </cell>
          <cell r="BH54">
            <v>9503937.3239999991</v>
          </cell>
          <cell r="BI54">
            <v>11038056.428080739</v>
          </cell>
          <cell r="BJ54">
            <v>7586.2930777187212</v>
          </cell>
          <cell r="BK54">
            <v>7376.5557492557509</v>
          </cell>
          <cell r="BL54">
            <v>2.8432961885244541E-2</v>
          </cell>
          <cell r="BM54">
            <v>0</v>
          </cell>
          <cell r="BN54">
            <v>0</v>
          </cell>
          <cell r="BO54">
            <v>11256400.12408074</v>
          </cell>
          <cell r="BP54">
            <v>7694.3773911207836</v>
          </cell>
          <cell r="BQ54" t="str">
            <v>Y</v>
          </cell>
          <cell r="BR54">
            <v>7736.3574735950106</v>
          </cell>
          <cell r="BS54">
            <v>2.8683564008258333E-2</v>
          </cell>
          <cell r="BT54">
            <v>-31827.979500000001</v>
          </cell>
          <cell r="BU54">
            <v>11224572.14458074</v>
          </cell>
          <cell r="BV54">
            <v>0</v>
          </cell>
          <cell r="BW54">
            <v>11224572.14458074</v>
          </cell>
          <cell r="BX54">
            <v>61081.02</v>
          </cell>
          <cell r="BY54">
            <v>11163491.124580741</v>
          </cell>
        </row>
        <row r="55">
          <cell r="C55">
            <v>8265406</v>
          </cell>
          <cell r="D55" t="str">
            <v>The Radcliffe School</v>
          </cell>
          <cell r="E55">
            <v>1038</v>
          </cell>
          <cell r="F55">
            <v>0</v>
          </cell>
          <cell r="G55">
            <v>1038</v>
          </cell>
          <cell r="H55">
            <v>0</v>
          </cell>
          <cell r="I55">
            <v>3659417.8155535506</v>
          </cell>
          <cell r="J55">
            <v>2682475.9275682</v>
          </cell>
          <cell r="K55">
            <v>0</v>
          </cell>
          <cell r="L55">
            <v>221558.08439999961</v>
          </cell>
          <cell r="M55">
            <v>0</v>
          </cell>
          <cell r="N55">
            <v>781678.91999999946</v>
          </cell>
          <cell r="O55">
            <v>0</v>
          </cell>
          <cell r="P55">
            <v>0</v>
          </cell>
          <cell r="Q55">
            <v>0</v>
          </cell>
          <cell r="R55">
            <v>0</v>
          </cell>
          <cell r="S55">
            <v>0</v>
          </cell>
          <cell r="T55">
            <v>0</v>
          </cell>
          <cell r="U55">
            <v>27358.762199999972</v>
          </cell>
          <cell r="V55">
            <v>53059.417599999681</v>
          </cell>
          <cell r="W55">
            <v>10710.751999999957</v>
          </cell>
          <cell r="X55">
            <v>117725.58279999987</v>
          </cell>
          <cell r="Y55">
            <v>0</v>
          </cell>
          <cell r="Z55">
            <v>1997.9671999999971</v>
          </cell>
          <cell r="AA55">
            <v>0</v>
          </cell>
          <cell r="AB55">
            <v>42008.080212150402</v>
          </cell>
          <cell r="AC55">
            <v>0</v>
          </cell>
          <cell r="AD55">
            <v>497355.4075095345</v>
          </cell>
          <cell r="AE55">
            <v>0</v>
          </cell>
          <cell r="AF55">
            <v>0</v>
          </cell>
          <cell r="AG55">
            <v>157262.67600000001</v>
          </cell>
          <cell r="AH55">
            <v>0</v>
          </cell>
          <cell r="AI55">
            <v>0</v>
          </cell>
          <cell r="AJ55">
            <v>0</v>
          </cell>
          <cell r="AK55">
            <v>58304.61</v>
          </cell>
          <cell r="AL55">
            <v>0</v>
          </cell>
          <cell r="AM55">
            <v>0</v>
          </cell>
          <cell r="AN55">
            <v>0</v>
          </cell>
          <cell r="AO55">
            <v>0</v>
          </cell>
          <cell r="AP55">
            <v>0</v>
          </cell>
          <cell r="AQ55">
            <v>0</v>
          </cell>
          <cell r="AR55">
            <v>0</v>
          </cell>
          <cell r="AS55">
            <v>0</v>
          </cell>
          <cell r="AT55">
            <v>6341893.7431217507</v>
          </cell>
          <cell r="AU55">
            <v>1753452.9739216836</v>
          </cell>
          <cell r="AV55">
            <v>215567.28600000002</v>
          </cell>
          <cell r="AW55">
            <v>922649.63251606701</v>
          </cell>
          <cell r="AX55">
            <v>8310914.0030434346</v>
          </cell>
          <cell r="AY55">
            <v>8252609.3930434342</v>
          </cell>
          <cell r="AZ55">
            <v>6640</v>
          </cell>
          <cell r="BA55">
            <v>6892320</v>
          </cell>
          <cell r="BB55">
            <v>0</v>
          </cell>
          <cell r="BC55">
            <v>0</v>
          </cell>
          <cell r="BD55">
            <v>8310914.0030434346</v>
          </cell>
          <cell r="BE55">
            <v>0</v>
          </cell>
          <cell r="BF55">
            <v>8310914.0030434355</v>
          </cell>
          <cell r="BG55">
            <v>6950624.6100000003</v>
          </cell>
          <cell r="BH55">
            <v>6735057.324</v>
          </cell>
          <cell r="BI55">
            <v>8095346.7170434343</v>
          </cell>
          <cell r="BJ55">
            <v>7798.9852765351006</v>
          </cell>
          <cell r="BK55">
            <v>7574.5789211538458</v>
          </cell>
          <cell r="BL55">
            <v>2.9626248233356672E-2</v>
          </cell>
          <cell r="BM55">
            <v>0</v>
          </cell>
          <cell r="BN55">
            <v>0</v>
          </cell>
          <cell r="BO55">
            <v>8310914.0030434346</v>
          </cell>
          <cell r="BP55">
            <v>7950.4907447431933</v>
          </cell>
          <cell r="BQ55" t="str">
            <v>Y</v>
          </cell>
          <cell r="BR55">
            <v>8006.6608892518634</v>
          </cell>
          <cell r="BS55">
            <v>3.0298433823301885E-2</v>
          </cell>
          <cell r="BT55">
            <v>-22706.146199999999</v>
          </cell>
          <cell r="BU55">
            <v>8288207.8568434343</v>
          </cell>
          <cell r="BV55">
            <v>0</v>
          </cell>
          <cell r="BW55">
            <v>8288207.8568434343</v>
          </cell>
          <cell r="BX55">
            <v>58304.61</v>
          </cell>
          <cell r="BY55">
            <v>8229903.2468434339</v>
          </cell>
        </row>
        <row r="56">
          <cell r="C56">
            <v>8262001</v>
          </cell>
          <cell r="D56" t="str">
            <v>Merebrook Infant School</v>
          </cell>
          <cell r="E56">
            <v>123</v>
          </cell>
          <cell r="F56">
            <v>123</v>
          </cell>
          <cell r="G56">
            <v>0</v>
          </cell>
          <cell r="H56">
            <v>511461.91977615008</v>
          </cell>
          <cell r="I56">
            <v>0</v>
          </cell>
          <cell r="J56">
            <v>0</v>
          </cell>
          <cell r="K56">
            <v>10921.877399999988</v>
          </cell>
          <cell r="L56">
            <v>0</v>
          </cell>
          <cell r="M56">
            <v>27415.405599999969</v>
          </cell>
          <cell r="N56">
            <v>0</v>
          </cell>
          <cell r="O56">
            <v>2224.5407999999979</v>
          </cell>
          <cell r="P56">
            <v>0</v>
          </cell>
          <cell r="Q56">
            <v>468.59539999999953</v>
          </cell>
          <cell r="R56">
            <v>0</v>
          </cell>
          <cell r="S56">
            <v>545.83639999999946</v>
          </cell>
          <cell r="T56">
            <v>0</v>
          </cell>
          <cell r="U56">
            <v>0</v>
          </cell>
          <cell r="V56">
            <v>0</v>
          </cell>
          <cell r="W56">
            <v>0</v>
          </cell>
          <cell r="X56">
            <v>0</v>
          </cell>
          <cell r="Y56">
            <v>0</v>
          </cell>
          <cell r="Z56">
            <v>0</v>
          </cell>
          <cell r="AA56">
            <v>32840.555970000001</v>
          </cell>
          <cell r="AB56">
            <v>0</v>
          </cell>
          <cell r="AC56">
            <v>49353.989610389508</v>
          </cell>
          <cell r="AD56">
            <v>0</v>
          </cell>
          <cell r="AE56">
            <v>0</v>
          </cell>
          <cell r="AF56">
            <v>0</v>
          </cell>
          <cell r="AG56">
            <v>157262.67600000001</v>
          </cell>
          <cell r="AH56">
            <v>0</v>
          </cell>
          <cell r="AI56">
            <v>0</v>
          </cell>
          <cell r="AJ56">
            <v>0</v>
          </cell>
          <cell r="AK56">
            <v>10124.39</v>
          </cell>
          <cell r="AL56">
            <v>0</v>
          </cell>
          <cell r="AM56">
            <v>0</v>
          </cell>
          <cell r="AN56">
            <v>0</v>
          </cell>
          <cell r="AO56">
            <v>0</v>
          </cell>
          <cell r="AP56">
            <v>0</v>
          </cell>
          <cell r="AQ56">
            <v>0</v>
          </cell>
          <cell r="AR56">
            <v>0</v>
          </cell>
          <cell r="AS56">
            <v>0</v>
          </cell>
          <cell r="AT56">
            <v>511461.91977615008</v>
          </cell>
          <cell r="AU56">
            <v>123770.80118038948</v>
          </cell>
          <cell r="AV56">
            <v>167387.06599999999</v>
          </cell>
          <cell r="AW56">
            <v>56728.16534676023</v>
          </cell>
          <cell r="AX56">
            <v>802619.78695653949</v>
          </cell>
          <cell r="AY56">
            <v>792495.39695653948</v>
          </cell>
          <cell r="AZ56">
            <v>5115</v>
          </cell>
          <cell r="BA56">
            <v>629145</v>
          </cell>
          <cell r="BB56">
            <v>0</v>
          </cell>
          <cell r="BC56">
            <v>0</v>
          </cell>
          <cell r="BD56">
            <v>802619.78695653949</v>
          </cell>
          <cell r="BE56">
            <v>802619.78695653949</v>
          </cell>
          <cell r="BF56">
            <v>0</v>
          </cell>
          <cell r="BG56">
            <v>639269.39</v>
          </cell>
          <cell r="BH56">
            <v>471882.32400000002</v>
          </cell>
          <cell r="BI56">
            <v>635232.7209565395</v>
          </cell>
          <cell r="BJ56">
            <v>5164.4936663133294</v>
          </cell>
          <cell r="BK56">
            <v>5243.0902323308273</v>
          </cell>
          <cell r="BL56">
            <v>-1.4990504174969664E-2</v>
          </cell>
          <cell r="BM56">
            <v>1.4990504174969664E-2</v>
          </cell>
          <cell r="BN56">
            <v>9667.3776201522451</v>
          </cell>
          <cell r="BO56">
            <v>812287.16457669169</v>
          </cell>
          <cell r="BP56">
            <v>6521.6485737942412</v>
          </cell>
          <cell r="BQ56" t="str">
            <v>Y</v>
          </cell>
          <cell r="BR56">
            <v>6603.9606876153794</v>
          </cell>
          <cell r="BS56">
            <v>-1.2419057786308141E-3</v>
          </cell>
          <cell r="BT56">
            <v>0</v>
          </cell>
          <cell r="BU56">
            <v>812287.16457669169</v>
          </cell>
          <cell r="BV56">
            <v>0</v>
          </cell>
          <cell r="BW56">
            <v>812287.16457669169</v>
          </cell>
          <cell r="BX56">
            <v>10124.39</v>
          </cell>
          <cell r="BY56">
            <v>802162.77457669168</v>
          </cell>
        </row>
        <row r="57">
          <cell r="C57">
            <v>8262003</v>
          </cell>
          <cell r="D57" t="str">
            <v>Chestnuts Primary School</v>
          </cell>
          <cell r="E57">
            <v>372</v>
          </cell>
          <cell r="F57">
            <v>372</v>
          </cell>
          <cell r="G57">
            <v>0</v>
          </cell>
          <cell r="H57">
            <v>1546860.4402986001</v>
          </cell>
          <cell r="I57">
            <v>0</v>
          </cell>
          <cell r="J57">
            <v>0</v>
          </cell>
          <cell r="K57">
            <v>70732.158399999913</v>
          </cell>
          <cell r="L57">
            <v>0</v>
          </cell>
          <cell r="M57">
            <v>170723.20759999997</v>
          </cell>
          <cell r="N57">
            <v>0</v>
          </cell>
          <cell r="O57">
            <v>20515.209599999958</v>
          </cell>
          <cell r="P57">
            <v>35541.158799999939</v>
          </cell>
          <cell r="Q57">
            <v>4685.9539999999952</v>
          </cell>
          <cell r="R57">
            <v>514.93999999999949</v>
          </cell>
          <cell r="S57">
            <v>545.83639999999946</v>
          </cell>
          <cell r="T57">
            <v>2162.7479999999978</v>
          </cell>
          <cell r="U57">
            <v>0</v>
          </cell>
          <cell r="V57">
            <v>0</v>
          </cell>
          <cell r="W57">
            <v>0</v>
          </cell>
          <cell r="X57">
            <v>0</v>
          </cell>
          <cell r="Y57">
            <v>0</v>
          </cell>
          <cell r="Z57">
            <v>0</v>
          </cell>
          <cell r="AA57">
            <v>35195.83879518068</v>
          </cell>
          <cell r="AB57">
            <v>0</v>
          </cell>
          <cell r="AC57">
            <v>149326.73547352164</v>
          </cell>
          <cell r="AD57">
            <v>0</v>
          </cell>
          <cell r="AE57">
            <v>3733.1090239999721</v>
          </cell>
          <cell r="AF57">
            <v>0</v>
          </cell>
          <cell r="AG57">
            <v>157262.67600000001</v>
          </cell>
          <cell r="AH57">
            <v>0</v>
          </cell>
          <cell r="AI57">
            <v>0</v>
          </cell>
          <cell r="AJ57">
            <v>0</v>
          </cell>
          <cell r="AK57">
            <v>7607.36</v>
          </cell>
          <cell r="AL57">
            <v>0</v>
          </cell>
          <cell r="AM57">
            <v>0</v>
          </cell>
          <cell r="AN57">
            <v>0</v>
          </cell>
          <cell r="AO57">
            <v>0</v>
          </cell>
          <cell r="AP57">
            <v>0</v>
          </cell>
          <cell r="AQ57">
            <v>0</v>
          </cell>
          <cell r="AR57">
            <v>0</v>
          </cell>
          <cell r="AS57">
            <v>0</v>
          </cell>
          <cell r="AT57">
            <v>1546860.4402986001</v>
          </cell>
          <cell r="AU57">
            <v>493676.89609270194</v>
          </cell>
          <cell r="AV57">
            <v>164870.03599999999</v>
          </cell>
          <cell r="AW57">
            <v>221079.82638238079</v>
          </cell>
          <cell r="AX57">
            <v>2205407.3723913021</v>
          </cell>
          <cell r="AY57">
            <v>2197800.0123913023</v>
          </cell>
          <cell r="AZ57">
            <v>5115</v>
          </cell>
          <cell r="BA57">
            <v>1902780</v>
          </cell>
          <cell r="BB57">
            <v>0</v>
          </cell>
          <cell r="BC57">
            <v>0</v>
          </cell>
          <cell r="BD57">
            <v>2205407.3723913021</v>
          </cell>
          <cell r="BE57">
            <v>2205407.3723913017</v>
          </cell>
          <cell r="BF57">
            <v>0</v>
          </cell>
          <cell r="BG57">
            <v>1910387.36</v>
          </cell>
          <cell r="BH57">
            <v>1745517.324</v>
          </cell>
          <cell r="BI57">
            <v>2040537.3363913021</v>
          </cell>
          <cell r="BJ57">
            <v>5485.3154204067259</v>
          </cell>
          <cell r="BK57">
            <v>5329.0139516624049</v>
          </cell>
          <cell r="BL57">
            <v>2.9330279515511912E-2</v>
          </cell>
          <cell r="BM57">
            <v>0</v>
          </cell>
          <cell r="BN57">
            <v>0</v>
          </cell>
          <cell r="BO57">
            <v>2205407.3723913021</v>
          </cell>
          <cell r="BP57">
            <v>5908.0645494389846</v>
          </cell>
          <cell r="BQ57" t="str">
            <v>Y</v>
          </cell>
          <cell r="BR57">
            <v>5928.5144419121025</v>
          </cell>
          <cell r="BS57">
            <v>3.1333643518739462E-2</v>
          </cell>
          <cell r="BT57">
            <v>0</v>
          </cell>
          <cell r="BU57">
            <v>2205407.3723913021</v>
          </cell>
          <cell r="BV57">
            <v>0</v>
          </cell>
          <cell r="BW57">
            <v>2205407.3723913021</v>
          </cell>
          <cell r="BX57">
            <v>7607.36</v>
          </cell>
          <cell r="BY57">
            <v>2197800.0123913023</v>
          </cell>
        </row>
        <row r="58">
          <cell r="C58">
            <v>8262004</v>
          </cell>
          <cell r="D58" t="str">
            <v>Jubilee Wood Primary School</v>
          </cell>
          <cell r="E58">
            <v>497</v>
          </cell>
          <cell r="F58">
            <v>497</v>
          </cell>
          <cell r="G58">
            <v>0</v>
          </cell>
          <cell r="H58">
            <v>2066638.8140548503</v>
          </cell>
          <cell r="I58">
            <v>0</v>
          </cell>
          <cell r="J58">
            <v>0</v>
          </cell>
          <cell r="K58">
            <v>89975.466199999806</v>
          </cell>
          <cell r="L58">
            <v>0</v>
          </cell>
          <cell r="M58">
            <v>236769.41199999955</v>
          </cell>
          <cell r="N58">
            <v>0</v>
          </cell>
          <cell r="O58">
            <v>34526.443835437858</v>
          </cell>
          <cell r="P58">
            <v>29626.857904684188</v>
          </cell>
          <cell r="Q58">
            <v>42214.623886354311</v>
          </cell>
          <cell r="R58">
            <v>3648.6278207739178</v>
          </cell>
          <cell r="S58">
            <v>1657.5194957230137</v>
          </cell>
          <cell r="T58">
            <v>0</v>
          </cell>
          <cell r="U58">
            <v>0</v>
          </cell>
          <cell r="V58">
            <v>0</v>
          </cell>
          <cell r="W58">
            <v>0</v>
          </cell>
          <cell r="X58">
            <v>0</v>
          </cell>
          <cell r="Y58">
            <v>0</v>
          </cell>
          <cell r="Z58">
            <v>0</v>
          </cell>
          <cell r="AA58">
            <v>135992.95342577761</v>
          </cell>
          <cell r="AB58">
            <v>0</v>
          </cell>
          <cell r="AC58">
            <v>252217.64512814011</v>
          </cell>
          <cell r="AD58">
            <v>0</v>
          </cell>
          <cell r="AE58">
            <v>43803.165123999926</v>
          </cell>
          <cell r="AF58">
            <v>0</v>
          </cell>
          <cell r="AG58">
            <v>157262.67600000001</v>
          </cell>
          <cell r="AH58">
            <v>0</v>
          </cell>
          <cell r="AI58">
            <v>0</v>
          </cell>
          <cell r="AJ58">
            <v>0</v>
          </cell>
          <cell r="AK58">
            <v>26764.59</v>
          </cell>
          <cell r="AL58">
            <v>0</v>
          </cell>
          <cell r="AM58">
            <v>0</v>
          </cell>
          <cell r="AN58">
            <v>0</v>
          </cell>
          <cell r="AO58">
            <v>0</v>
          </cell>
          <cell r="AP58">
            <v>0</v>
          </cell>
          <cell r="AQ58">
            <v>0</v>
          </cell>
          <cell r="AR58">
            <v>0</v>
          </cell>
          <cell r="AS58">
            <v>0</v>
          </cell>
          <cell r="AT58">
            <v>2066638.8140548503</v>
          </cell>
          <cell r="AU58">
            <v>870432.71482089034</v>
          </cell>
          <cell r="AV58">
            <v>184027.266</v>
          </cell>
          <cell r="AW58">
            <v>336987.56584700895</v>
          </cell>
          <cell r="AX58">
            <v>3121098.7948757405</v>
          </cell>
          <cell r="AY58">
            <v>3094334.2048757407</v>
          </cell>
          <cell r="AZ58">
            <v>5115</v>
          </cell>
          <cell r="BA58">
            <v>2542155</v>
          </cell>
          <cell r="BB58">
            <v>0</v>
          </cell>
          <cell r="BC58">
            <v>0</v>
          </cell>
          <cell r="BD58">
            <v>3121098.7948757405</v>
          </cell>
          <cell r="BE58">
            <v>3121098.7948757405</v>
          </cell>
          <cell r="BF58">
            <v>0</v>
          </cell>
          <cell r="BG58">
            <v>2568919.59</v>
          </cell>
          <cell r="BH58">
            <v>2384892.324</v>
          </cell>
          <cell r="BI58">
            <v>2937071.5288757407</v>
          </cell>
          <cell r="BJ58">
            <v>5909.6006617218127</v>
          </cell>
          <cell r="BK58">
            <v>5779.7846510373438</v>
          </cell>
          <cell r="BL58">
            <v>2.2460354238487031E-2</v>
          </cell>
          <cell r="BM58">
            <v>0</v>
          </cell>
          <cell r="BN58">
            <v>0</v>
          </cell>
          <cell r="BO58">
            <v>3121098.7948757405</v>
          </cell>
          <cell r="BP58">
            <v>6226.024557094046</v>
          </cell>
          <cell r="BQ58" t="str">
            <v>Y</v>
          </cell>
          <cell r="BR58">
            <v>6279.8768508566209</v>
          </cell>
          <cell r="BS58">
            <v>2.0552988202420908E-2</v>
          </cell>
          <cell r="BT58">
            <v>0</v>
          </cell>
          <cell r="BU58">
            <v>3121098.7948757405</v>
          </cell>
          <cell r="BV58">
            <v>0</v>
          </cell>
          <cell r="BW58">
            <v>3121098.7948757405</v>
          </cell>
          <cell r="BX58">
            <v>26764.59</v>
          </cell>
          <cell r="BY58">
            <v>3094334.2048757407</v>
          </cell>
        </row>
        <row r="59">
          <cell r="C59">
            <v>8262005</v>
          </cell>
          <cell r="D59" t="str">
            <v>Brooksward School</v>
          </cell>
          <cell r="E59">
            <v>309</v>
          </cell>
          <cell r="F59">
            <v>309</v>
          </cell>
          <cell r="G59">
            <v>0</v>
          </cell>
          <cell r="H59">
            <v>1284892.1399254501</v>
          </cell>
          <cell r="I59">
            <v>0</v>
          </cell>
          <cell r="J59">
            <v>0</v>
          </cell>
          <cell r="K59">
            <v>38486.615599999968</v>
          </cell>
          <cell r="L59">
            <v>0</v>
          </cell>
          <cell r="M59">
            <v>92215.455199999924</v>
          </cell>
          <cell r="N59">
            <v>0</v>
          </cell>
          <cell r="O59">
            <v>20268.03839999995</v>
          </cell>
          <cell r="P59">
            <v>6869.2996000000003</v>
          </cell>
          <cell r="Q59">
            <v>2342.976999999988</v>
          </cell>
          <cell r="R59">
            <v>0</v>
          </cell>
          <cell r="S59">
            <v>0</v>
          </cell>
          <cell r="T59">
            <v>0</v>
          </cell>
          <cell r="U59">
            <v>0</v>
          </cell>
          <cell r="V59">
            <v>0</v>
          </cell>
          <cell r="W59">
            <v>0</v>
          </cell>
          <cell r="X59">
            <v>0</v>
          </cell>
          <cell r="Y59">
            <v>0</v>
          </cell>
          <cell r="Z59">
            <v>0</v>
          </cell>
          <cell r="AA59">
            <v>47993.282067896638</v>
          </cell>
          <cell r="AB59">
            <v>0</v>
          </cell>
          <cell r="AC59">
            <v>104245.81068502032</v>
          </cell>
          <cell r="AD59">
            <v>0</v>
          </cell>
          <cell r="AE59">
            <v>20755.274627999774</v>
          </cell>
          <cell r="AF59">
            <v>0</v>
          </cell>
          <cell r="AG59">
            <v>157262.67600000001</v>
          </cell>
          <cell r="AH59">
            <v>0</v>
          </cell>
          <cell r="AI59">
            <v>0</v>
          </cell>
          <cell r="AJ59">
            <v>0</v>
          </cell>
          <cell r="AK59">
            <v>7107.61</v>
          </cell>
          <cell r="AL59">
            <v>0</v>
          </cell>
          <cell r="AM59">
            <v>0</v>
          </cell>
          <cell r="AN59">
            <v>0</v>
          </cell>
          <cell r="AO59">
            <v>0</v>
          </cell>
          <cell r="AP59">
            <v>0</v>
          </cell>
          <cell r="AQ59">
            <v>0</v>
          </cell>
          <cell r="AR59">
            <v>0</v>
          </cell>
          <cell r="AS59">
            <v>0</v>
          </cell>
          <cell r="AT59">
            <v>1284892.1399254501</v>
          </cell>
          <cell r="AU59">
            <v>333176.75318091654</v>
          </cell>
          <cell r="AV59">
            <v>164370.28599999999</v>
          </cell>
          <cell r="AW59">
            <v>148137.43738377912</v>
          </cell>
          <cell r="AX59">
            <v>1782439.1791063666</v>
          </cell>
          <cell r="AY59">
            <v>1775331.5691063665</v>
          </cell>
          <cell r="AZ59">
            <v>5115</v>
          </cell>
          <cell r="BA59">
            <v>1580535</v>
          </cell>
          <cell r="BB59">
            <v>0</v>
          </cell>
          <cell r="BC59">
            <v>0</v>
          </cell>
          <cell r="BD59">
            <v>1782439.1791063666</v>
          </cell>
          <cell r="BE59">
            <v>1782439.1791063668</v>
          </cell>
          <cell r="BF59">
            <v>0</v>
          </cell>
          <cell r="BG59">
            <v>1587642.61</v>
          </cell>
          <cell r="BH59">
            <v>1423272.324</v>
          </cell>
          <cell r="BI59">
            <v>1618068.8931063665</v>
          </cell>
          <cell r="BJ59">
            <v>5236.4689097293412</v>
          </cell>
          <cell r="BK59">
            <v>5082.1346763239872</v>
          </cell>
          <cell r="BL59">
            <v>3.0367993615821931E-2</v>
          </cell>
          <cell r="BM59">
            <v>0</v>
          </cell>
          <cell r="BN59">
            <v>0</v>
          </cell>
          <cell r="BO59">
            <v>1782439.1791063666</v>
          </cell>
          <cell r="BP59">
            <v>5745.4096087584676</v>
          </cell>
          <cell r="BQ59" t="str">
            <v>Y</v>
          </cell>
          <cell r="BR59">
            <v>5768.4115828684999</v>
          </cell>
          <cell r="BS59">
            <v>3.0835092828574107E-2</v>
          </cell>
          <cell r="BT59">
            <v>0</v>
          </cell>
          <cell r="BU59">
            <v>1782439.1791063666</v>
          </cell>
          <cell r="BV59">
            <v>0</v>
          </cell>
          <cell r="BW59">
            <v>1782439.1791063666</v>
          </cell>
          <cell r="BX59">
            <v>7107.61</v>
          </cell>
          <cell r="BY59">
            <v>1775331.5691063665</v>
          </cell>
        </row>
        <row r="60">
          <cell r="C60">
            <v>8262008</v>
          </cell>
          <cell r="D60" t="str">
            <v>Monkston Primary School</v>
          </cell>
          <cell r="E60">
            <v>416</v>
          </cell>
          <cell r="F60">
            <v>416</v>
          </cell>
          <cell r="G60">
            <v>0</v>
          </cell>
          <cell r="H60">
            <v>1729822.4278608002</v>
          </cell>
          <cell r="I60">
            <v>0</v>
          </cell>
          <cell r="J60">
            <v>0</v>
          </cell>
          <cell r="K60">
            <v>28084.827599999935</v>
          </cell>
          <cell r="L60">
            <v>0</v>
          </cell>
          <cell r="M60">
            <v>69784.668799999679</v>
          </cell>
          <cell r="N60">
            <v>0</v>
          </cell>
          <cell r="O60">
            <v>1238.8339662650562</v>
          </cell>
          <cell r="P60">
            <v>2694.4638766265057</v>
          </cell>
          <cell r="Q60">
            <v>2348.622727710836</v>
          </cell>
          <cell r="R60">
            <v>516.18081927710682</v>
          </cell>
          <cell r="S60">
            <v>0</v>
          </cell>
          <cell r="T60">
            <v>0</v>
          </cell>
          <cell r="U60">
            <v>0</v>
          </cell>
          <cell r="V60">
            <v>0</v>
          </cell>
          <cell r="W60">
            <v>0</v>
          </cell>
          <cell r="X60">
            <v>0</v>
          </cell>
          <cell r="Y60">
            <v>0</v>
          </cell>
          <cell r="Z60">
            <v>0</v>
          </cell>
          <cell r="AA60">
            <v>59462.725429213373</v>
          </cell>
          <cell r="AB60">
            <v>0</v>
          </cell>
          <cell r="AC60">
            <v>128360.07227778928</v>
          </cell>
          <cell r="AD60">
            <v>0</v>
          </cell>
          <cell r="AE60">
            <v>0</v>
          </cell>
          <cell r="AF60">
            <v>0</v>
          </cell>
          <cell r="AG60">
            <v>157262.67600000001</v>
          </cell>
          <cell r="AH60">
            <v>0</v>
          </cell>
          <cell r="AI60">
            <v>0</v>
          </cell>
          <cell r="AJ60">
            <v>0</v>
          </cell>
          <cell r="AK60">
            <v>4865.25</v>
          </cell>
          <cell r="AL60">
            <v>0</v>
          </cell>
          <cell r="AM60">
            <v>0</v>
          </cell>
          <cell r="AN60">
            <v>0</v>
          </cell>
          <cell r="AO60">
            <v>0</v>
          </cell>
          <cell r="AP60">
            <v>0</v>
          </cell>
          <cell r="AQ60">
            <v>0</v>
          </cell>
          <cell r="AR60">
            <v>0</v>
          </cell>
          <cell r="AS60">
            <v>0</v>
          </cell>
          <cell r="AT60">
            <v>1729822.4278608002</v>
          </cell>
          <cell r="AU60">
            <v>292490.3954968818</v>
          </cell>
          <cell r="AV60">
            <v>162127.92600000001</v>
          </cell>
          <cell r="AW60">
            <v>162423.98177266182</v>
          </cell>
          <cell r="AX60">
            <v>2184440.7493576822</v>
          </cell>
          <cell r="AY60">
            <v>2179575.4993576822</v>
          </cell>
          <cell r="AZ60">
            <v>5115</v>
          </cell>
          <cell r="BA60">
            <v>2127840</v>
          </cell>
          <cell r="BB60">
            <v>0</v>
          </cell>
          <cell r="BC60">
            <v>0</v>
          </cell>
          <cell r="BD60">
            <v>2184440.7493576822</v>
          </cell>
          <cell r="BE60">
            <v>2184440.7493576817</v>
          </cell>
          <cell r="BF60">
            <v>0</v>
          </cell>
          <cell r="BG60">
            <v>2132705.25</v>
          </cell>
          <cell r="BH60">
            <v>1970577.324</v>
          </cell>
          <cell r="BI60">
            <v>2022312.8233576822</v>
          </cell>
          <cell r="BJ60">
            <v>4861.3289023021207</v>
          </cell>
          <cell r="BK60">
            <v>4731.4785560493829</v>
          </cell>
          <cell r="BL60">
            <v>2.7443925765386599E-2</v>
          </cell>
          <cell r="BM60">
            <v>0</v>
          </cell>
          <cell r="BN60">
            <v>0</v>
          </cell>
          <cell r="BO60">
            <v>2184440.7493576822</v>
          </cell>
          <cell r="BP60">
            <v>5239.3641811482748</v>
          </cell>
          <cell r="BQ60" t="str">
            <v>Y</v>
          </cell>
          <cell r="BR60">
            <v>5251.0594936482748</v>
          </cell>
          <cell r="BS60">
            <v>2.3387846430915848E-2</v>
          </cell>
          <cell r="BT60">
            <v>0</v>
          </cell>
          <cell r="BU60">
            <v>2184440.7493576822</v>
          </cell>
          <cell r="BV60">
            <v>0</v>
          </cell>
          <cell r="BW60">
            <v>2184440.7493576822</v>
          </cell>
          <cell r="BX60">
            <v>4865.25</v>
          </cell>
          <cell r="BY60">
            <v>2179575.4993576822</v>
          </cell>
        </row>
        <row r="61">
          <cell r="C61">
            <v>8262016</v>
          </cell>
          <cell r="D61" t="str">
            <v>Middleton Primary School</v>
          </cell>
          <cell r="E61">
            <v>631</v>
          </cell>
          <cell r="F61">
            <v>631</v>
          </cell>
          <cell r="G61">
            <v>0</v>
          </cell>
          <cell r="H61">
            <v>2623841.2307215505</v>
          </cell>
          <cell r="I61">
            <v>0</v>
          </cell>
          <cell r="J61">
            <v>0</v>
          </cell>
          <cell r="K61">
            <v>21843.75479999997</v>
          </cell>
          <cell r="L61">
            <v>0</v>
          </cell>
          <cell r="M61">
            <v>52338.50159999993</v>
          </cell>
          <cell r="N61">
            <v>0</v>
          </cell>
          <cell r="O61">
            <v>3223.4425335452956</v>
          </cell>
          <cell r="P61">
            <v>4793.8376139904531</v>
          </cell>
          <cell r="Q61">
            <v>1410.2561084260724</v>
          </cell>
          <cell r="R61">
            <v>1549.7319872813985</v>
          </cell>
          <cell r="S61">
            <v>0</v>
          </cell>
          <cell r="T61">
            <v>0</v>
          </cell>
          <cell r="U61">
            <v>0</v>
          </cell>
          <cell r="V61">
            <v>0</v>
          </cell>
          <cell r="W61">
            <v>0</v>
          </cell>
          <cell r="X61">
            <v>0</v>
          </cell>
          <cell r="Y61">
            <v>0</v>
          </cell>
          <cell r="Z61">
            <v>0</v>
          </cell>
          <cell r="AA61">
            <v>85889.0740066664</v>
          </cell>
          <cell r="AB61">
            <v>0</v>
          </cell>
          <cell r="AC61">
            <v>119604.33163415623</v>
          </cell>
          <cell r="AD61">
            <v>0</v>
          </cell>
          <cell r="AE61">
            <v>0</v>
          </cell>
          <cell r="AF61">
            <v>0</v>
          </cell>
          <cell r="AG61">
            <v>157262.67600000001</v>
          </cell>
          <cell r="AH61">
            <v>0</v>
          </cell>
          <cell r="AI61">
            <v>0</v>
          </cell>
          <cell r="AJ61">
            <v>0</v>
          </cell>
          <cell r="AK61">
            <v>23877.13</v>
          </cell>
          <cell r="AL61">
            <v>0</v>
          </cell>
          <cell r="AM61">
            <v>0</v>
          </cell>
          <cell r="AN61">
            <v>0</v>
          </cell>
          <cell r="AO61">
            <v>0</v>
          </cell>
          <cell r="AP61">
            <v>0</v>
          </cell>
          <cell r="AQ61">
            <v>0</v>
          </cell>
          <cell r="AR61">
            <v>0</v>
          </cell>
          <cell r="AS61">
            <v>0</v>
          </cell>
          <cell r="AT61">
            <v>2623841.2307215505</v>
          </cell>
          <cell r="AU61">
            <v>290652.93028406578</v>
          </cell>
          <cell r="AV61">
            <v>181139.80600000001</v>
          </cell>
          <cell r="AW61">
            <v>268416.33511429932</v>
          </cell>
          <cell r="AX61">
            <v>3095633.9670056161</v>
          </cell>
          <cell r="AY61">
            <v>3071756.8370056162</v>
          </cell>
          <cell r="AZ61">
            <v>5115</v>
          </cell>
          <cell r="BA61">
            <v>3227565</v>
          </cell>
          <cell r="BB61">
            <v>155808.16299438383</v>
          </cell>
          <cell r="BC61">
            <v>0</v>
          </cell>
          <cell r="BD61">
            <v>3251442.13</v>
          </cell>
          <cell r="BE61">
            <v>3251442.13</v>
          </cell>
          <cell r="BF61">
            <v>0</v>
          </cell>
          <cell r="BG61">
            <v>3251442.13</v>
          </cell>
          <cell r="BH61">
            <v>3070302.324</v>
          </cell>
          <cell r="BI61">
            <v>3070302.324</v>
          </cell>
          <cell r="BJ61">
            <v>4865.7723042789221</v>
          </cell>
          <cell r="BK61">
            <v>4858.1664955625993</v>
          </cell>
          <cell r="BL61">
            <v>1.5655718516995858E-3</v>
          </cell>
          <cell r="BM61">
            <v>0</v>
          </cell>
          <cell r="BN61">
            <v>0</v>
          </cell>
          <cell r="BO61">
            <v>3251442.13</v>
          </cell>
          <cell r="BP61">
            <v>5115</v>
          </cell>
          <cell r="BQ61" t="str">
            <v>Y</v>
          </cell>
          <cell r="BR61">
            <v>5152.8401426307446</v>
          </cell>
          <cell r="BS61">
            <v>3.7285080644748891E-3</v>
          </cell>
          <cell r="BT61">
            <v>0</v>
          </cell>
          <cell r="BU61">
            <v>3251442.13</v>
          </cell>
          <cell r="BV61">
            <v>0</v>
          </cell>
          <cell r="BW61">
            <v>3251442.13</v>
          </cell>
          <cell r="BX61">
            <v>23877.13</v>
          </cell>
          <cell r="BY61">
            <v>3227565</v>
          </cell>
        </row>
        <row r="62">
          <cell r="C62">
            <v>8262018</v>
          </cell>
          <cell r="D62" t="str">
            <v>Charles Warren Academy</v>
          </cell>
          <cell r="E62">
            <v>175</v>
          </cell>
          <cell r="F62">
            <v>175</v>
          </cell>
          <cell r="G62">
            <v>0</v>
          </cell>
          <cell r="H62">
            <v>727689.72325875005</v>
          </cell>
          <cell r="I62">
            <v>0</v>
          </cell>
          <cell r="J62">
            <v>0</v>
          </cell>
          <cell r="K62">
            <v>52529.029399999978</v>
          </cell>
          <cell r="L62">
            <v>0</v>
          </cell>
          <cell r="M62">
            <v>128353.94439999988</v>
          </cell>
          <cell r="N62">
            <v>0</v>
          </cell>
          <cell r="O62">
            <v>13594.415999999988</v>
          </cell>
          <cell r="P62">
            <v>895.99559999999781</v>
          </cell>
          <cell r="Q62">
            <v>8434.71719999993</v>
          </cell>
          <cell r="R62">
            <v>30896.399999999929</v>
          </cell>
          <cell r="S62">
            <v>8733.3823999999968</v>
          </cell>
          <cell r="T62">
            <v>1441.8319999999967</v>
          </cell>
          <cell r="U62">
            <v>0</v>
          </cell>
          <cell r="V62">
            <v>0</v>
          </cell>
          <cell r="W62">
            <v>0</v>
          </cell>
          <cell r="X62">
            <v>0</v>
          </cell>
          <cell r="Y62">
            <v>0</v>
          </cell>
          <cell r="Z62">
            <v>0</v>
          </cell>
          <cell r="AA62">
            <v>26355.405136986272</v>
          </cell>
          <cell r="AB62">
            <v>0</v>
          </cell>
          <cell r="AC62">
            <v>55949.777933062956</v>
          </cell>
          <cell r="AD62">
            <v>0</v>
          </cell>
          <cell r="AE62">
            <v>6593.8066999999928</v>
          </cell>
          <cell r="AF62">
            <v>0</v>
          </cell>
          <cell r="AG62">
            <v>157262.67600000001</v>
          </cell>
          <cell r="AH62">
            <v>0</v>
          </cell>
          <cell r="AI62">
            <v>0</v>
          </cell>
          <cell r="AJ62">
            <v>0</v>
          </cell>
          <cell r="AK62">
            <v>5663.88</v>
          </cell>
          <cell r="AL62">
            <v>0</v>
          </cell>
          <cell r="AM62">
            <v>0</v>
          </cell>
          <cell r="AN62">
            <v>0</v>
          </cell>
          <cell r="AO62">
            <v>0</v>
          </cell>
          <cell r="AP62">
            <v>0</v>
          </cell>
          <cell r="AQ62">
            <v>0</v>
          </cell>
          <cell r="AR62">
            <v>0</v>
          </cell>
          <cell r="AS62">
            <v>0</v>
          </cell>
          <cell r="AT62">
            <v>727689.72325875005</v>
          </cell>
          <cell r="AU62">
            <v>333778.706770049</v>
          </cell>
          <cell r="AV62">
            <v>162926.55600000001</v>
          </cell>
          <cell r="AW62">
            <v>124855.09599353452</v>
          </cell>
          <cell r="AX62">
            <v>1224394.9860287991</v>
          </cell>
          <cell r="AY62">
            <v>1218731.1060287992</v>
          </cell>
          <cell r="AZ62">
            <v>5115</v>
          </cell>
          <cell r="BA62">
            <v>895125</v>
          </cell>
          <cell r="BB62">
            <v>0</v>
          </cell>
          <cell r="BC62">
            <v>0</v>
          </cell>
          <cell r="BD62">
            <v>1224394.9860287991</v>
          </cell>
          <cell r="BE62">
            <v>1224394.9860287993</v>
          </cell>
          <cell r="BF62">
            <v>0</v>
          </cell>
          <cell r="BG62">
            <v>900788.88</v>
          </cell>
          <cell r="BH62">
            <v>737862.32400000002</v>
          </cell>
          <cell r="BI62">
            <v>1061468.4300287992</v>
          </cell>
          <cell r="BJ62">
            <v>6065.5338858788527</v>
          </cell>
          <cell r="BK62">
            <v>5875.0562098958326</v>
          </cell>
          <cell r="BL62">
            <v>3.2421421885663528E-2</v>
          </cell>
          <cell r="BM62">
            <v>0</v>
          </cell>
          <cell r="BN62">
            <v>0</v>
          </cell>
          <cell r="BO62">
            <v>1224394.9860287991</v>
          </cell>
          <cell r="BP62">
            <v>6964.177748735995</v>
          </cell>
          <cell r="BQ62" t="str">
            <v>Y</v>
          </cell>
          <cell r="BR62">
            <v>6996.5427773074234</v>
          </cell>
          <cell r="BS62">
            <v>4.0270094485685304E-2</v>
          </cell>
          <cell r="BT62">
            <v>0</v>
          </cell>
          <cell r="BU62">
            <v>1224394.9860287991</v>
          </cell>
          <cell r="BV62">
            <v>0</v>
          </cell>
          <cell r="BW62">
            <v>1224394.9860287991</v>
          </cell>
          <cell r="BX62">
            <v>5663.88</v>
          </cell>
          <cell r="BY62">
            <v>1218731.1060287992</v>
          </cell>
        </row>
        <row r="63">
          <cell r="C63">
            <v>8262019</v>
          </cell>
          <cell r="D63" t="str">
            <v>Orchard Academy</v>
          </cell>
          <cell r="E63">
            <v>306</v>
          </cell>
          <cell r="F63">
            <v>306</v>
          </cell>
          <cell r="G63">
            <v>0</v>
          </cell>
          <cell r="H63">
            <v>1272417.4589553</v>
          </cell>
          <cell r="I63">
            <v>0</v>
          </cell>
          <cell r="J63">
            <v>0</v>
          </cell>
          <cell r="K63">
            <v>70732.158399999913</v>
          </cell>
          <cell r="L63">
            <v>0</v>
          </cell>
          <cell r="M63">
            <v>176953.98159999985</v>
          </cell>
          <cell r="N63">
            <v>0</v>
          </cell>
          <cell r="O63">
            <v>29907.715199999984</v>
          </cell>
          <cell r="P63">
            <v>18218.577199999985</v>
          </cell>
          <cell r="Q63">
            <v>10309.0988</v>
          </cell>
          <cell r="R63">
            <v>2574.6999999999921</v>
          </cell>
          <cell r="S63">
            <v>1091.6727999999998</v>
          </cell>
          <cell r="T63">
            <v>720.91599999999994</v>
          </cell>
          <cell r="U63">
            <v>0</v>
          </cell>
          <cell r="V63">
            <v>0</v>
          </cell>
          <cell r="W63">
            <v>0</v>
          </cell>
          <cell r="X63">
            <v>0</v>
          </cell>
          <cell r="Y63">
            <v>0</v>
          </cell>
          <cell r="Z63">
            <v>0</v>
          </cell>
          <cell r="AA63">
            <v>34552.473999999951</v>
          </cell>
          <cell r="AB63">
            <v>0</v>
          </cell>
          <cell r="AC63">
            <v>160358.80750629705</v>
          </cell>
          <cell r="AD63">
            <v>0</v>
          </cell>
          <cell r="AE63">
            <v>4706.963551999982</v>
          </cell>
          <cell r="AF63">
            <v>0</v>
          </cell>
          <cell r="AG63">
            <v>157262.67600000001</v>
          </cell>
          <cell r="AH63">
            <v>0</v>
          </cell>
          <cell r="AI63">
            <v>0</v>
          </cell>
          <cell r="AJ63">
            <v>0</v>
          </cell>
          <cell r="AK63">
            <v>14437.33</v>
          </cell>
          <cell r="AL63">
            <v>0</v>
          </cell>
          <cell r="AM63">
            <v>0</v>
          </cell>
          <cell r="AN63">
            <v>0</v>
          </cell>
          <cell r="AO63">
            <v>0</v>
          </cell>
          <cell r="AP63">
            <v>0</v>
          </cell>
          <cell r="AQ63">
            <v>0</v>
          </cell>
          <cell r="AR63">
            <v>0</v>
          </cell>
          <cell r="AS63">
            <v>0</v>
          </cell>
          <cell r="AT63">
            <v>1272417.4589553</v>
          </cell>
          <cell r="AU63">
            <v>510127.06505829678</v>
          </cell>
          <cell r="AV63">
            <v>171700.00599999999</v>
          </cell>
          <cell r="AW63">
            <v>216901.47648667532</v>
          </cell>
          <cell r="AX63">
            <v>1954244.5300135969</v>
          </cell>
          <cell r="AY63">
            <v>1939807.2000135968</v>
          </cell>
          <cell r="AZ63">
            <v>5115</v>
          </cell>
          <cell r="BA63">
            <v>1565190</v>
          </cell>
          <cell r="BB63">
            <v>0</v>
          </cell>
          <cell r="BC63">
            <v>0</v>
          </cell>
          <cell r="BD63">
            <v>1954244.5300135969</v>
          </cell>
          <cell r="BE63">
            <v>1954244.5300135966</v>
          </cell>
          <cell r="BF63">
            <v>0</v>
          </cell>
          <cell r="BG63">
            <v>1579627.33</v>
          </cell>
          <cell r="BH63">
            <v>1407927.324</v>
          </cell>
          <cell r="BI63">
            <v>1782544.5240135968</v>
          </cell>
          <cell r="BJ63">
            <v>5825.3089020052184</v>
          </cell>
          <cell r="BK63">
            <v>5617.711145015106</v>
          </cell>
          <cell r="BL63">
            <v>3.6954152969279126E-2</v>
          </cell>
          <cell r="BM63">
            <v>0</v>
          </cell>
          <cell r="BN63">
            <v>0</v>
          </cell>
          <cell r="BO63">
            <v>1954244.5300135969</v>
          </cell>
          <cell r="BP63">
            <v>6339.2392157307086</v>
          </cell>
          <cell r="BQ63" t="str">
            <v>Y</v>
          </cell>
          <cell r="BR63">
            <v>6386.4200327241724</v>
          </cell>
          <cell r="BS63">
            <v>4.1252168995391747E-2</v>
          </cell>
          <cell r="BT63">
            <v>0</v>
          </cell>
          <cell r="BU63">
            <v>1954244.5300135969</v>
          </cell>
          <cell r="BV63">
            <v>0</v>
          </cell>
          <cell r="BW63">
            <v>1954244.5300135969</v>
          </cell>
          <cell r="BX63">
            <v>14437.33</v>
          </cell>
          <cell r="BY63">
            <v>1939807.2000135968</v>
          </cell>
        </row>
        <row r="64">
          <cell r="C64">
            <v>8262020</v>
          </cell>
          <cell r="D64" t="str">
            <v>New Chapter Primary School</v>
          </cell>
          <cell r="E64">
            <v>222</v>
          </cell>
          <cell r="F64">
            <v>222</v>
          </cell>
          <cell r="G64">
            <v>0</v>
          </cell>
          <cell r="H64">
            <v>923126.39179110015</v>
          </cell>
          <cell r="I64">
            <v>0</v>
          </cell>
          <cell r="J64">
            <v>0</v>
          </cell>
          <cell r="K64">
            <v>50968.761199999943</v>
          </cell>
          <cell r="L64">
            <v>0</v>
          </cell>
          <cell r="M64">
            <v>125861.63479999975</v>
          </cell>
          <cell r="N64">
            <v>0</v>
          </cell>
          <cell r="O64">
            <v>9886.8479999999909</v>
          </cell>
          <cell r="P64">
            <v>895.99559999999917</v>
          </cell>
          <cell r="Q64">
            <v>34207.464199999915</v>
          </cell>
          <cell r="R64">
            <v>7724.0999999999931</v>
          </cell>
          <cell r="S64">
            <v>42029.402799999902</v>
          </cell>
          <cell r="T64">
            <v>0</v>
          </cell>
          <cell r="U64">
            <v>0</v>
          </cell>
          <cell r="V64">
            <v>0</v>
          </cell>
          <cell r="W64">
            <v>0</v>
          </cell>
          <cell r="X64">
            <v>0</v>
          </cell>
          <cell r="Y64">
            <v>0</v>
          </cell>
          <cell r="Z64">
            <v>0</v>
          </cell>
          <cell r="AA64">
            <v>15897.718607253819</v>
          </cell>
          <cell r="AB64">
            <v>0</v>
          </cell>
          <cell r="AC64">
            <v>104890.36660091739</v>
          </cell>
          <cell r="AD64">
            <v>0</v>
          </cell>
          <cell r="AE64">
            <v>10834.131623999976</v>
          </cell>
          <cell r="AF64">
            <v>0</v>
          </cell>
          <cell r="AG64">
            <v>157262.67600000001</v>
          </cell>
          <cell r="AH64">
            <v>0</v>
          </cell>
          <cell r="AI64">
            <v>0</v>
          </cell>
          <cell r="AJ64">
            <v>0</v>
          </cell>
          <cell r="AK64">
            <v>6219.16</v>
          </cell>
          <cell r="AL64">
            <v>0</v>
          </cell>
          <cell r="AM64">
            <v>0</v>
          </cell>
          <cell r="AN64">
            <v>0</v>
          </cell>
          <cell r="AO64">
            <v>0</v>
          </cell>
          <cell r="AP64">
            <v>0</v>
          </cell>
          <cell r="AQ64">
            <v>0</v>
          </cell>
          <cell r="AR64">
            <v>0</v>
          </cell>
          <cell r="AS64">
            <v>0</v>
          </cell>
          <cell r="AT64">
            <v>923126.39179110015</v>
          </cell>
          <cell r="AU64">
            <v>403196.4234321707</v>
          </cell>
          <cell r="AV64">
            <v>163481.83600000001</v>
          </cell>
          <cell r="AW64">
            <v>172615.55127214841</v>
          </cell>
          <cell r="AX64">
            <v>1489804.6512232707</v>
          </cell>
          <cell r="AY64">
            <v>1483585.4912232708</v>
          </cell>
          <cell r="AZ64">
            <v>5115</v>
          </cell>
          <cell r="BA64">
            <v>1135530</v>
          </cell>
          <cell r="BB64">
            <v>0</v>
          </cell>
          <cell r="BC64">
            <v>0</v>
          </cell>
          <cell r="BD64">
            <v>1489804.6512232707</v>
          </cell>
          <cell r="BE64">
            <v>1489804.6512232707</v>
          </cell>
          <cell r="BF64">
            <v>0</v>
          </cell>
          <cell r="BG64">
            <v>1141749.1599999999</v>
          </cell>
          <cell r="BH64">
            <v>978267.32399999991</v>
          </cell>
          <cell r="BI64">
            <v>1326322.8152232708</v>
          </cell>
          <cell r="BJ64">
            <v>5974.4270956003193</v>
          </cell>
          <cell r="BK64">
            <v>5861.9486729257633</v>
          </cell>
          <cell r="BL64">
            <v>1.9187889377819605E-2</v>
          </cell>
          <cell r="BM64">
            <v>0</v>
          </cell>
          <cell r="BN64">
            <v>0</v>
          </cell>
          <cell r="BO64">
            <v>1489804.6512232707</v>
          </cell>
          <cell r="BP64">
            <v>6682.8175280327514</v>
          </cell>
          <cell r="BQ64" t="str">
            <v>Y</v>
          </cell>
          <cell r="BR64">
            <v>6710.8317622669847</v>
          </cell>
          <cell r="BS64">
            <v>2.0265453644001896E-2</v>
          </cell>
          <cell r="BT64">
            <v>0</v>
          </cell>
          <cell r="BU64">
            <v>1489804.6512232707</v>
          </cell>
          <cell r="BV64">
            <v>0</v>
          </cell>
          <cell r="BW64">
            <v>1489804.6512232707</v>
          </cell>
          <cell r="BX64">
            <v>6219.16</v>
          </cell>
          <cell r="BY64">
            <v>1483585.4912232708</v>
          </cell>
        </row>
        <row r="65">
          <cell r="C65">
            <v>8262021</v>
          </cell>
          <cell r="D65" t="str">
            <v>Whitehouse Primary School</v>
          </cell>
          <cell r="E65">
            <v>628</v>
          </cell>
          <cell r="F65">
            <v>628</v>
          </cell>
          <cell r="G65">
            <v>0</v>
          </cell>
          <cell r="H65">
            <v>2611366.5497514005</v>
          </cell>
          <cell r="I65">
            <v>0</v>
          </cell>
          <cell r="J65">
            <v>0</v>
          </cell>
          <cell r="K65">
            <v>24444.20179999997</v>
          </cell>
          <cell r="L65">
            <v>0</v>
          </cell>
          <cell r="M65">
            <v>61061.58519999995</v>
          </cell>
          <cell r="N65">
            <v>0</v>
          </cell>
          <cell r="O65">
            <v>0</v>
          </cell>
          <cell r="P65">
            <v>0</v>
          </cell>
          <cell r="Q65">
            <v>937.19079999999747</v>
          </cell>
          <cell r="R65">
            <v>0</v>
          </cell>
          <cell r="S65">
            <v>0</v>
          </cell>
          <cell r="T65">
            <v>0</v>
          </cell>
          <cell r="U65">
            <v>0</v>
          </cell>
          <cell r="V65">
            <v>0</v>
          </cell>
          <cell r="W65">
            <v>0</v>
          </cell>
          <cell r="X65">
            <v>0</v>
          </cell>
          <cell r="Y65">
            <v>0</v>
          </cell>
          <cell r="Z65">
            <v>0</v>
          </cell>
          <cell r="AA65">
            <v>107064.79337992532</v>
          </cell>
          <cell r="AB65">
            <v>0</v>
          </cell>
          <cell r="AC65">
            <v>208310.53997589083</v>
          </cell>
          <cell r="AD65">
            <v>0</v>
          </cell>
          <cell r="AE65">
            <v>16555.52697599999</v>
          </cell>
          <cell r="AF65">
            <v>0</v>
          </cell>
          <cell r="AG65">
            <v>157262.67600000001</v>
          </cell>
          <cell r="AH65">
            <v>0</v>
          </cell>
          <cell r="AI65">
            <v>0</v>
          </cell>
          <cell r="AJ65">
            <v>0</v>
          </cell>
          <cell r="AK65">
            <v>21767.05</v>
          </cell>
          <cell r="AL65">
            <v>0</v>
          </cell>
          <cell r="AM65">
            <v>0</v>
          </cell>
          <cell r="AN65">
            <v>0</v>
          </cell>
          <cell r="AO65">
            <v>0</v>
          </cell>
          <cell r="AP65">
            <v>0</v>
          </cell>
          <cell r="AQ65">
            <v>0</v>
          </cell>
          <cell r="AR65">
            <v>0</v>
          </cell>
          <cell r="AS65">
            <v>0</v>
          </cell>
          <cell r="AT65">
            <v>2611366.5497514005</v>
          </cell>
          <cell r="AU65">
            <v>418373.83813181607</v>
          </cell>
          <cell r="AV65">
            <v>179029.726</v>
          </cell>
          <cell r="AW65">
            <v>249156.82029518767</v>
          </cell>
          <cell r="AX65">
            <v>3208770.1138832164</v>
          </cell>
          <cell r="AY65">
            <v>3187003.0638832166</v>
          </cell>
          <cell r="AZ65">
            <v>5115</v>
          </cell>
          <cell r="BA65">
            <v>3212220</v>
          </cell>
          <cell r="BB65">
            <v>25216.936116783414</v>
          </cell>
          <cell r="BC65">
            <v>0</v>
          </cell>
          <cell r="BD65">
            <v>3233987.05</v>
          </cell>
          <cell r="BE65">
            <v>3233987.05</v>
          </cell>
          <cell r="BF65">
            <v>0</v>
          </cell>
          <cell r="BG65">
            <v>3233987.05</v>
          </cell>
          <cell r="BH65">
            <v>3054957.324</v>
          </cell>
          <cell r="BI65">
            <v>3054957.324</v>
          </cell>
          <cell r="BJ65">
            <v>4864.5817261146494</v>
          </cell>
          <cell r="BK65">
            <v>4856.2522706924319</v>
          </cell>
          <cell r="BL65">
            <v>1.7152023737493863E-3</v>
          </cell>
          <cell r="BM65">
            <v>0</v>
          </cell>
          <cell r="BN65">
            <v>0</v>
          </cell>
          <cell r="BO65">
            <v>3233987.05</v>
          </cell>
          <cell r="BP65">
            <v>5115</v>
          </cell>
          <cell r="BQ65" t="str">
            <v>Y</v>
          </cell>
          <cell r="BR65">
            <v>5149.6609076433115</v>
          </cell>
          <cell r="BS65">
            <v>3.9030586916055654E-4</v>
          </cell>
          <cell r="BT65">
            <v>0</v>
          </cell>
          <cell r="BU65">
            <v>3233987.05</v>
          </cell>
          <cell r="BV65">
            <v>0</v>
          </cell>
          <cell r="BW65">
            <v>3233987.05</v>
          </cell>
          <cell r="BX65">
            <v>21767.05</v>
          </cell>
          <cell r="BY65">
            <v>3212220</v>
          </cell>
        </row>
        <row r="66">
          <cell r="C66">
            <v>8262024</v>
          </cell>
          <cell r="D66" t="str">
            <v>Fairfields Primary School</v>
          </cell>
          <cell r="E66">
            <v>551</v>
          </cell>
          <cell r="F66">
            <v>551</v>
          </cell>
          <cell r="G66">
            <v>0</v>
          </cell>
          <cell r="H66">
            <v>2291183.0715175504</v>
          </cell>
          <cell r="I66">
            <v>0</v>
          </cell>
          <cell r="J66">
            <v>0</v>
          </cell>
          <cell r="K66">
            <v>31725.45339999986</v>
          </cell>
          <cell r="L66">
            <v>0</v>
          </cell>
          <cell r="M66">
            <v>78507.752399999852</v>
          </cell>
          <cell r="N66">
            <v>0</v>
          </cell>
          <cell r="O66">
            <v>0</v>
          </cell>
          <cell r="P66">
            <v>2702.7020562043672</v>
          </cell>
          <cell r="Q66">
            <v>471.16070328467015</v>
          </cell>
          <cell r="R66">
            <v>8801.9032481751619</v>
          </cell>
          <cell r="S66">
            <v>0</v>
          </cell>
          <cell r="T66">
            <v>0</v>
          </cell>
          <cell r="U66">
            <v>0</v>
          </cell>
          <cell r="V66">
            <v>0</v>
          </cell>
          <cell r="W66">
            <v>0</v>
          </cell>
          <cell r="X66">
            <v>0</v>
          </cell>
          <cell r="Y66">
            <v>0</v>
          </cell>
          <cell r="Z66">
            <v>0</v>
          </cell>
          <cell r="AA66">
            <v>52627.110584154172</v>
          </cell>
          <cell r="AB66">
            <v>0</v>
          </cell>
          <cell r="AC66">
            <v>135988.83051470981</v>
          </cell>
          <cell r="AD66">
            <v>0</v>
          </cell>
          <cell r="AE66">
            <v>17184.474691999985</v>
          </cell>
          <cell r="AF66">
            <v>0</v>
          </cell>
          <cell r="AG66">
            <v>157262.67600000001</v>
          </cell>
          <cell r="AH66">
            <v>0</v>
          </cell>
          <cell r="AI66">
            <v>0</v>
          </cell>
          <cell r="AJ66">
            <v>0</v>
          </cell>
          <cell r="AK66">
            <v>21211.77</v>
          </cell>
          <cell r="AL66">
            <v>0</v>
          </cell>
          <cell r="AM66">
            <v>0</v>
          </cell>
          <cell r="AN66">
            <v>0</v>
          </cell>
          <cell r="AO66">
            <v>0</v>
          </cell>
          <cell r="AP66">
            <v>0</v>
          </cell>
          <cell r="AQ66">
            <v>0</v>
          </cell>
          <cell r="AR66">
            <v>0</v>
          </cell>
          <cell r="AS66">
            <v>0</v>
          </cell>
          <cell r="AT66">
            <v>2291183.0715175504</v>
          </cell>
          <cell r="AU66">
            <v>328009.38759852783</v>
          </cell>
          <cell r="AV66">
            <v>178474.446</v>
          </cell>
          <cell r="AW66">
            <v>214831.84794920229</v>
          </cell>
          <cell r="AX66">
            <v>2797666.905116078</v>
          </cell>
          <cell r="AY66">
            <v>2776455.135116078</v>
          </cell>
          <cell r="AZ66">
            <v>5115</v>
          </cell>
          <cell r="BA66">
            <v>2818365</v>
          </cell>
          <cell r="BB66">
            <v>41909.86488392204</v>
          </cell>
          <cell r="BC66">
            <v>0</v>
          </cell>
          <cell r="BD66">
            <v>2839576.77</v>
          </cell>
          <cell r="BE66">
            <v>2839576.7700000005</v>
          </cell>
          <cell r="BF66">
            <v>0</v>
          </cell>
          <cell r="BG66">
            <v>2839576.77</v>
          </cell>
          <cell r="BH66">
            <v>2661102.324</v>
          </cell>
          <cell r="BI66">
            <v>2661102.324</v>
          </cell>
          <cell r="BJ66">
            <v>4829.5867949183303</v>
          </cell>
          <cell r="BK66">
            <v>4818.6656766761098</v>
          </cell>
          <cell r="BL66">
            <v>2.2664195806490982E-3</v>
          </cell>
          <cell r="BM66">
            <v>0</v>
          </cell>
          <cell r="BN66">
            <v>0</v>
          </cell>
          <cell r="BO66">
            <v>2839576.77</v>
          </cell>
          <cell r="BP66">
            <v>5115</v>
          </cell>
          <cell r="BQ66" t="str">
            <v>Y</v>
          </cell>
          <cell r="BR66">
            <v>5153.4968602540839</v>
          </cell>
          <cell r="BS66">
            <v>2.3034796608905062E-3</v>
          </cell>
          <cell r="BT66">
            <v>0</v>
          </cell>
          <cell r="BU66">
            <v>2839576.77</v>
          </cell>
          <cell r="BV66">
            <v>0</v>
          </cell>
          <cell r="BW66">
            <v>2839576.77</v>
          </cell>
          <cell r="BX66">
            <v>21211.77</v>
          </cell>
          <cell r="BY66">
            <v>2818365</v>
          </cell>
        </row>
        <row r="67">
          <cell r="C67">
            <v>8262025</v>
          </cell>
          <cell r="D67" t="str">
            <v>Knowles Primary School</v>
          </cell>
          <cell r="E67">
            <v>357</v>
          </cell>
          <cell r="F67">
            <v>357</v>
          </cell>
          <cell r="G67">
            <v>0</v>
          </cell>
          <cell r="H67">
            <v>1484487.0354478501</v>
          </cell>
          <cell r="I67">
            <v>0</v>
          </cell>
          <cell r="J67">
            <v>0</v>
          </cell>
          <cell r="K67">
            <v>89455.376799999853</v>
          </cell>
          <cell r="L67">
            <v>0</v>
          </cell>
          <cell r="M67">
            <v>219323.24479999964</v>
          </cell>
          <cell r="N67">
            <v>0</v>
          </cell>
          <cell r="O67">
            <v>25458.633599999917</v>
          </cell>
          <cell r="P67">
            <v>32255.841599999963</v>
          </cell>
          <cell r="Q67">
            <v>32333.082599999871</v>
          </cell>
          <cell r="R67">
            <v>514.93999999999971</v>
          </cell>
          <cell r="S67">
            <v>4912.5275999999913</v>
          </cell>
          <cell r="T67">
            <v>5767.3279999999822</v>
          </cell>
          <cell r="U67">
            <v>0</v>
          </cell>
          <cell r="V67">
            <v>0</v>
          </cell>
          <cell r="W67">
            <v>0</v>
          </cell>
          <cell r="X67">
            <v>0</v>
          </cell>
          <cell r="Y67">
            <v>0</v>
          </cell>
          <cell r="Z67">
            <v>0</v>
          </cell>
          <cell r="AA67">
            <v>68778.270063999851</v>
          </cell>
          <cell r="AB67">
            <v>0</v>
          </cell>
          <cell r="AC67">
            <v>113764.29881152675</v>
          </cell>
          <cell r="AD67">
            <v>0</v>
          </cell>
          <cell r="AE67">
            <v>32035.756243999858</v>
          </cell>
          <cell r="AF67">
            <v>0</v>
          </cell>
          <cell r="AG67">
            <v>157262.67600000001</v>
          </cell>
          <cell r="AH67">
            <v>0</v>
          </cell>
          <cell r="AI67">
            <v>0</v>
          </cell>
          <cell r="AJ67">
            <v>0</v>
          </cell>
          <cell r="AK67">
            <v>7274.19</v>
          </cell>
          <cell r="AL67">
            <v>0</v>
          </cell>
          <cell r="AM67">
            <v>0</v>
          </cell>
          <cell r="AN67">
            <v>0</v>
          </cell>
          <cell r="AO67">
            <v>0</v>
          </cell>
          <cell r="AP67">
            <v>0</v>
          </cell>
          <cell r="AQ67">
            <v>0</v>
          </cell>
          <cell r="AR67">
            <v>0</v>
          </cell>
          <cell r="AS67">
            <v>0</v>
          </cell>
          <cell r="AT67">
            <v>1484487.0354478501</v>
          </cell>
          <cell r="AU67">
            <v>624599.30011952564</v>
          </cell>
          <cell r="AV67">
            <v>164536.86600000001</v>
          </cell>
          <cell r="AW67">
            <v>229264.6291142535</v>
          </cell>
          <cell r="AX67">
            <v>2273623.2015673756</v>
          </cell>
          <cell r="AY67">
            <v>2266349.0115673756</v>
          </cell>
          <cell r="AZ67">
            <v>5115</v>
          </cell>
          <cell r="BA67">
            <v>1826055</v>
          </cell>
          <cell r="BB67">
            <v>0</v>
          </cell>
          <cell r="BC67">
            <v>0</v>
          </cell>
          <cell r="BD67">
            <v>2273623.2015673756</v>
          </cell>
          <cell r="BE67">
            <v>2273623.2015673756</v>
          </cell>
          <cell r="BF67">
            <v>0</v>
          </cell>
          <cell r="BG67">
            <v>1833329.19</v>
          </cell>
          <cell r="BH67">
            <v>1668792.324</v>
          </cell>
          <cell r="BI67">
            <v>2109086.3355673756</v>
          </cell>
          <cell r="BJ67">
            <v>5907.8048615332655</v>
          </cell>
          <cell r="BK67">
            <v>5646.8210765895965</v>
          </cell>
          <cell r="BL67">
            <v>4.6217824401351568E-2</v>
          </cell>
          <cell r="BM67">
            <v>0</v>
          </cell>
          <cell r="BN67">
            <v>0</v>
          </cell>
          <cell r="BO67">
            <v>2273623.2015673756</v>
          </cell>
          <cell r="BP67">
            <v>6348.3165590122562</v>
          </cell>
          <cell r="BQ67" t="str">
            <v>Y</v>
          </cell>
          <cell r="BR67">
            <v>6368.6924413651977</v>
          </cell>
          <cell r="BS67">
            <v>3.9945920446202932E-2</v>
          </cell>
          <cell r="BT67">
            <v>0</v>
          </cell>
          <cell r="BU67">
            <v>2273623.2015673756</v>
          </cell>
          <cell r="BV67">
            <v>0</v>
          </cell>
          <cell r="BW67">
            <v>2273623.2015673756</v>
          </cell>
          <cell r="BX67">
            <v>7274.19</v>
          </cell>
          <cell r="BY67">
            <v>2266349.0115673756</v>
          </cell>
        </row>
        <row r="68">
          <cell r="C68">
            <v>8262026</v>
          </cell>
          <cell r="D68" t="str">
            <v>Langland Community School</v>
          </cell>
          <cell r="E68">
            <v>156</v>
          </cell>
          <cell r="F68">
            <v>156</v>
          </cell>
          <cell r="G68">
            <v>0</v>
          </cell>
          <cell r="H68">
            <v>648683.41044780007</v>
          </cell>
          <cell r="I68">
            <v>0</v>
          </cell>
          <cell r="J68">
            <v>0</v>
          </cell>
          <cell r="K68">
            <v>49928.582399999963</v>
          </cell>
          <cell r="L68">
            <v>0</v>
          </cell>
          <cell r="M68">
            <v>124615.47999999998</v>
          </cell>
          <cell r="N68">
            <v>0</v>
          </cell>
          <cell r="O68">
            <v>4229.0194993548112</v>
          </cell>
          <cell r="P68">
            <v>601.18414451612853</v>
          </cell>
          <cell r="Q68">
            <v>471.6185961290318</v>
          </cell>
          <cell r="R68">
            <v>37314.87793548387</v>
          </cell>
          <cell r="S68">
            <v>23622.390781935428</v>
          </cell>
          <cell r="T68">
            <v>1451.1341419354826</v>
          </cell>
          <cell r="U68">
            <v>0</v>
          </cell>
          <cell r="V68">
            <v>0</v>
          </cell>
          <cell r="W68">
            <v>0</v>
          </cell>
          <cell r="X68">
            <v>0</v>
          </cell>
          <cell r="Y68">
            <v>0</v>
          </cell>
          <cell r="Z68">
            <v>0</v>
          </cell>
          <cell r="AA68">
            <v>25200.869348571418</v>
          </cell>
          <cell r="AB68">
            <v>0</v>
          </cell>
          <cell r="AC68">
            <v>99508.62807093031</v>
          </cell>
          <cell r="AD68">
            <v>0</v>
          </cell>
          <cell r="AE68">
            <v>15865.713351999959</v>
          </cell>
          <cell r="AF68">
            <v>0</v>
          </cell>
          <cell r="AG68">
            <v>157262.67600000001</v>
          </cell>
          <cell r="AH68">
            <v>0</v>
          </cell>
          <cell r="AI68">
            <v>0</v>
          </cell>
          <cell r="AJ68">
            <v>0</v>
          </cell>
          <cell r="AK68">
            <v>24201.5</v>
          </cell>
          <cell r="AL68">
            <v>0</v>
          </cell>
          <cell r="AM68">
            <v>0</v>
          </cell>
          <cell r="AN68">
            <v>0</v>
          </cell>
          <cell r="AO68">
            <v>0</v>
          </cell>
          <cell r="AP68">
            <v>0</v>
          </cell>
          <cell r="AQ68">
            <v>0</v>
          </cell>
          <cell r="AR68">
            <v>0</v>
          </cell>
          <cell r="AS68">
            <v>0</v>
          </cell>
          <cell r="AT68">
            <v>648683.41044780007</v>
          </cell>
          <cell r="AU68">
            <v>382809.49827085633</v>
          </cell>
          <cell r="AV68">
            <v>181464.17600000001</v>
          </cell>
          <cell r="AW68">
            <v>146046.49563163333</v>
          </cell>
          <cell r="AX68">
            <v>1212957.0847186565</v>
          </cell>
          <cell r="AY68">
            <v>1188755.5847186565</v>
          </cell>
          <cell r="AZ68">
            <v>5115</v>
          </cell>
          <cell r="BA68">
            <v>797940</v>
          </cell>
          <cell r="BB68">
            <v>0</v>
          </cell>
          <cell r="BC68">
            <v>0</v>
          </cell>
          <cell r="BD68">
            <v>1212957.0847186565</v>
          </cell>
          <cell r="BE68">
            <v>1212957.0847186565</v>
          </cell>
          <cell r="BF68">
            <v>0</v>
          </cell>
          <cell r="BG68">
            <v>822141.5</v>
          </cell>
          <cell r="BH68">
            <v>640677.32400000002</v>
          </cell>
          <cell r="BI68">
            <v>1031492.9087186565</v>
          </cell>
          <cell r="BJ68">
            <v>6612.1340302477984</v>
          </cell>
          <cell r="BK68">
            <v>6471.5815424836601</v>
          </cell>
          <cell r="BL68">
            <v>2.1718414091124488E-2</v>
          </cell>
          <cell r="BM68">
            <v>0</v>
          </cell>
          <cell r="BN68">
            <v>0</v>
          </cell>
          <cell r="BO68">
            <v>1212957.0847186565</v>
          </cell>
          <cell r="BP68">
            <v>7620.2281071708749</v>
          </cell>
          <cell r="BQ68" t="str">
            <v>Y</v>
          </cell>
          <cell r="BR68">
            <v>7775.3659276836952</v>
          </cell>
          <cell r="BS68">
            <v>8.3569196544797109E-4</v>
          </cell>
          <cell r="BT68">
            <v>0</v>
          </cell>
          <cell r="BU68">
            <v>1212957.0847186565</v>
          </cell>
          <cell r="BV68">
            <v>0</v>
          </cell>
          <cell r="BW68">
            <v>1212957.0847186565</v>
          </cell>
          <cell r="BX68">
            <v>24201.5</v>
          </cell>
          <cell r="BY68">
            <v>1188755.5847186565</v>
          </cell>
        </row>
        <row r="69">
          <cell r="C69">
            <v>8262027</v>
          </cell>
          <cell r="D69" t="str">
            <v>Moorland Primary School</v>
          </cell>
          <cell r="E69">
            <v>176</v>
          </cell>
          <cell r="F69">
            <v>176</v>
          </cell>
          <cell r="G69">
            <v>0</v>
          </cell>
          <cell r="H69">
            <v>731847.9502488001</v>
          </cell>
          <cell r="I69">
            <v>0</v>
          </cell>
          <cell r="J69">
            <v>0</v>
          </cell>
          <cell r="K69">
            <v>52529.029399999963</v>
          </cell>
          <cell r="L69">
            <v>0</v>
          </cell>
          <cell r="M69">
            <v>127107.7895999999</v>
          </cell>
          <cell r="N69">
            <v>0</v>
          </cell>
          <cell r="O69">
            <v>2718.8832000000002</v>
          </cell>
          <cell r="P69">
            <v>895.99559999999769</v>
          </cell>
          <cell r="Q69">
            <v>4685.9539999999979</v>
          </cell>
          <cell r="R69">
            <v>23172.299999999988</v>
          </cell>
          <cell r="S69">
            <v>53491.967199999926</v>
          </cell>
          <cell r="T69">
            <v>0</v>
          </cell>
          <cell r="U69">
            <v>0</v>
          </cell>
          <cell r="V69">
            <v>0</v>
          </cell>
          <cell r="W69">
            <v>0</v>
          </cell>
          <cell r="X69">
            <v>0</v>
          </cell>
          <cell r="Y69">
            <v>0</v>
          </cell>
          <cell r="Z69">
            <v>0</v>
          </cell>
          <cell r="AA69">
            <v>20554.292225640926</v>
          </cell>
          <cell r="AB69">
            <v>0</v>
          </cell>
          <cell r="AC69">
            <v>106693.50061778531</v>
          </cell>
          <cell r="AD69">
            <v>0</v>
          </cell>
          <cell r="AE69">
            <v>7757.2550333791396</v>
          </cell>
          <cell r="AF69">
            <v>0</v>
          </cell>
          <cell r="AG69">
            <v>157262.67600000001</v>
          </cell>
          <cell r="AH69">
            <v>0</v>
          </cell>
          <cell r="AI69">
            <v>0</v>
          </cell>
          <cell r="AJ69">
            <v>0</v>
          </cell>
          <cell r="AK69">
            <v>5719.4</v>
          </cell>
          <cell r="AL69">
            <v>0</v>
          </cell>
          <cell r="AM69">
            <v>0</v>
          </cell>
          <cell r="AN69">
            <v>0</v>
          </cell>
          <cell r="AO69">
            <v>0</v>
          </cell>
          <cell r="AP69">
            <v>0</v>
          </cell>
          <cell r="AQ69">
            <v>0</v>
          </cell>
          <cell r="AR69">
            <v>0</v>
          </cell>
          <cell r="AS69">
            <v>0</v>
          </cell>
          <cell r="AT69">
            <v>731847.9502488001</v>
          </cell>
          <cell r="AU69">
            <v>399606.96687680512</v>
          </cell>
          <cell r="AV69">
            <v>162982.076</v>
          </cell>
          <cell r="AW69">
            <v>162117.00214973389</v>
          </cell>
          <cell r="AX69">
            <v>1294436.9931256054</v>
          </cell>
          <cell r="AY69">
            <v>1288717.5931256055</v>
          </cell>
          <cell r="AZ69">
            <v>5115</v>
          </cell>
          <cell r="BA69">
            <v>900240</v>
          </cell>
          <cell r="BB69">
            <v>0</v>
          </cell>
          <cell r="BC69">
            <v>0</v>
          </cell>
          <cell r="BD69">
            <v>1294436.9931256054</v>
          </cell>
          <cell r="BE69">
            <v>1294436.9931256054</v>
          </cell>
          <cell r="BF69">
            <v>0</v>
          </cell>
          <cell r="BG69">
            <v>905959.4</v>
          </cell>
          <cell r="BH69">
            <v>742977.32400000002</v>
          </cell>
          <cell r="BI69">
            <v>1131454.9171256055</v>
          </cell>
          <cell r="BJ69">
            <v>6428.7211200318498</v>
          </cell>
          <cell r="BK69">
            <v>6253.6531174863394</v>
          </cell>
          <cell r="BL69">
            <v>2.7994517645372544E-2</v>
          </cell>
          <cell r="BM69">
            <v>0</v>
          </cell>
          <cell r="BN69">
            <v>0</v>
          </cell>
          <cell r="BO69">
            <v>1294436.9931256054</v>
          </cell>
          <cell r="BP69">
            <v>7322.259051850031</v>
          </cell>
          <cell r="BQ69" t="str">
            <v>Y</v>
          </cell>
          <cell r="BR69">
            <v>7354.7556427591217</v>
          </cell>
          <cell r="BS69">
            <v>3.110062279084258E-2</v>
          </cell>
          <cell r="BT69">
            <v>0</v>
          </cell>
          <cell r="BU69">
            <v>1294436.9931256054</v>
          </cell>
          <cell r="BV69">
            <v>0</v>
          </cell>
          <cell r="BW69">
            <v>1294436.9931256054</v>
          </cell>
          <cell r="BX69">
            <v>5719.4</v>
          </cell>
          <cell r="BY69">
            <v>1288717.5931256055</v>
          </cell>
        </row>
        <row r="70">
          <cell r="C70">
            <v>8262028</v>
          </cell>
          <cell r="D70" t="str">
            <v>Christ the Sower Ecumenical Primary School</v>
          </cell>
          <cell r="E70">
            <v>198</v>
          </cell>
          <cell r="F70">
            <v>198</v>
          </cell>
          <cell r="G70">
            <v>0</v>
          </cell>
          <cell r="H70">
            <v>823328.94402990013</v>
          </cell>
          <cell r="I70">
            <v>0</v>
          </cell>
          <cell r="J70">
            <v>0</v>
          </cell>
          <cell r="K70">
            <v>31205.363999999994</v>
          </cell>
          <cell r="L70">
            <v>0</v>
          </cell>
          <cell r="M70">
            <v>74769.287999999986</v>
          </cell>
          <cell r="N70">
            <v>0</v>
          </cell>
          <cell r="O70">
            <v>2471.7119999999995</v>
          </cell>
          <cell r="P70">
            <v>2090.6563999999967</v>
          </cell>
          <cell r="Q70">
            <v>1405.7861999999952</v>
          </cell>
          <cell r="R70">
            <v>1029.8799999999999</v>
          </cell>
          <cell r="S70">
            <v>3275.0183999999995</v>
          </cell>
          <cell r="T70">
            <v>720.91599999999994</v>
          </cell>
          <cell r="U70">
            <v>0</v>
          </cell>
          <cell r="V70">
            <v>0</v>
          </cell>
          <cell r="W70">
            <v>0</v>
          </cell>
          <cell r="X70">
            <v>0</v>
          </cell>
          <cell r="Y70">
            <v>0</v>
          </cell>
          <cell r="Z70">
            <v>0</v>
          </cell>
          <cell r="AA70">
            <v>28369.399705263098</v>
          </cell>
          <cell r="AB70">
            <v>0</v>
          </cell>
          <cell r="AC70">
            <v>66763.779417755795</v>
          </cell>
          <cell r="AD70">
            <v>0</v>
          </cell>
          <cell r="AE70">
            <v>5193.8908159999883</v>
          </cell>
          <cell r="AF70">
            <v>0</v>
          </cell>
          <cell r="AG70">
            <v>157262.67600000001</v>
          </cell>
          <cell r="AH70">
            <v>0</v>
          </cell>
          <cell r="AI70">
            <v>0</v>
          </cell>
          <cell r="AJ70">
            <v>0</v>
          </cell>
          <cell r="AK70">
            <v>13104.66</v>
          </cell>
          <cell r="AL70">
            <v>0</v>
          </cell>
          <cell r="AM70">
            <v>0</v>
          </cell>
          <cell r="AN70">
            <v>0</v>
          </cell>
          <cell r="AO70">
            <v>0</v>
          </cell>
          <cell r="AP70">
            <v>0</v>
          </cell>
          <cell r="AQ70">
            <v>0</v>
          </cell>
          <cell r="AR70">
            <v>0</v>
          </cell>
          <cell r="AS70">
            <v>0</v>
          </cell>
          <cell r="AT70">
            <v>823328.94402990013</v>
          </cell>
          <cell r="AU70">
            <v>217295.69093901885</v>
          </cell>
          <cell r="AV70">
            <v>170367.33600000001</v>
          </cell>
          <cell r="AW70">
            <v>95795.452890961693</v>
          </cell>
          <cell r="AX70">
            <v>1210991.9709689189</v>
          </cell>
          <cell r="AY70">
            <v>1197887.310968919</v>
          </cell>
          <cell r="AZ70">
            <v>5115</v>
          </cell>
          <cell r="BA70">
            <v>1012770</v>
          </cell>
          <cell r="BB70">
            <v>0</v>
          </cell>
          <cell r="BC70">
            <v>0</v>
          </cell>
          <cell r="BD70">
            <v>1210991.9709689189</v>
          </cell>
          <cell r="BE70">
            <v>1210991.9709689189</v>
          </cell>
          <cell r="BF70">
            <v>0</v>
          </cell>
          <cell r="BG70">
            <v>1025874.66</v>
          </cell>
          <cell r="BH70">
            <v>855507.32400000002</v>
          </cell>
          <cell r="BI70">
            <v>1040624.6349689189</v>
          </cell>
          <cell r="BJ70">
            <v>5255.6799745904991</v>
          </cell>
          <cell r="BK70">
            <v>5154.3750593137256</v>
          </cell>
          <cell r="BL70">
            <v>1.965416061326776E-2</v>
          </cell>
          <cell r="BM70">
            <v>0</v>
          </cell>
          <cell r="BN70">
            <v>0</v>
          </cell>
          <cell r="BO70">
            <v>1210991.9709689189</v>
          </cell>
          <cell r="BP70">
            <v>6049.9359139844391</v>
          </cell>
          <cell r="BQ70" t="str">
            <v>Y</v>
          </cell>
          <cell r="BR70">
            <v>6116.1210654995903</v>
          </cell>
          <cell r="BS70">
            <v>2.0136625714921585E-2</v>
          </cell>
          <cell r="BT70">
            <v>0</v>
          </cell>
          <cell r="BU70">
            <v>1210991.9709689189</v>
          </cell>
          <cell r="BV70">
            <v>0</v>
          </cell>
          <cell r="BW70">
            <v>1210991.9709689189</v>
          </cell>
          <cell r="BX70">
            <v>13104.66</v>
          </cell>
          <cell r="BY70">
            <v>1197887.310968919</v>
          </cell>
        </row>
        <row r="71">
          <cell r="C71">
            <v>8262029</v>
          </cell>
          <cell r="D71" t="str">
            <v>St Mary and St Giles Church of England School</v>
          </cell>
          <cell r="E71">
            <v>332</v>
          </cell>
          <cell r="F71">
            <v>332</v>
          </cell>
          <cell r="G71">
            <v>0</v>
          </cell>
          <cell r="H71">
            <v>1380531.3606966001</v>
          </cell>
          <cell r="I71">
            <v>0</v>
          </cell>
          <cell r="J71">
            <v>0</v>
          </cell>
          <cell r="K71">
            <v>68131.7114</v>
          </cell>
          <cell r="L71">
            <v>0</v>
          </cell>
          <cell r="M71">
            <v>165738.58839999989</v>
          </cell>
          <cell r="N71">
            <v>0</v>
          </cell>
          <cell r="O71">
            <v>1243.3460363636323</v>
          </cell>
          <cell r="P71">
            <v>5108.0799660606053</v>
          </cell>
          <cell r="Q71">
            <v>0</v>
          </cell>
          <cell r="R71">
            <v>42480.9895757575</v>
          </cell>
          <cell r="S71">
            <v>1098.2889987878787</v>
          </cell>
          <cell r="T71">
            <v>0</v>
          </cell>
          <cell r="U71">
            <v>0</v>
          </cell>
          <cell r="V71">
            <v>0</v>
          </cell>
          <cell r="W71">
            <v>0</v>
          </cell>
          <cell r="X71">
            <v>0</v>
          </cell>
          <cell r="Y71">
            <v>0</v>
          </cell>
          <cell r="Z71">
            <v>0</v>
          </cell>
          <cell r="AA71">
            <v>27496.537625723318</v>
          </cell>
          <cell r="AB71">
            <v>0</v>
          </cell>
          <cell r="AC71">
            <v>101408.38376288876</v>
          </cell>
          <cell r="AD71">
            <v>0</v>
          </cell>
          <cell r="AE71">
            <v>19355.358743999903</v>
          </cell>
          <cell r="AF71">
            <v>0</v>
          </cell>
          <cell r="AG71">
            <v>157262.67600000001</v>
          </cell>
          <cell r="AH71">
            <v>0</v>
          </cell>
          <cell r="AI71">
            <v>0</v>
          </cell>
          <cell r="AJ71">
            <v>85171.076000000001</v>
          </cell>
          <cell r="AK71">
            <v>14006.45</v>
          </cell>
          <cell r="AL71">
            <v>0</v>
          </cell>
          <cell r="AM71">
            <v>0</v>
          </cell>
          <cell r="AN71">
            <v>0</v>
          </cell>
          <cell r="AO71">
            <v>0</v>
          </cell>
          <cell r="AP71">
            <v>0</v>
          </cell>
          <cell r="AQ71">
            <v>0</v>
          </cell>
          <cell r="AR71">
            <v>0</v>
          </cell>
          <cell r="AS71">
            <v>0</v>
          </cell>
          <cell r="AT71">
            <v>1380531.3606966001</v>
          </cell>
          <cell r="AU71">
            <v>432061.28450958157</v>
          </cell>
          <cell r="AV71">
            <v>256440.20200000002</v>
          </cell>
          <cell r="AW71">
            <v>180238.74251708915</v>
          </cell>
          <cell r="AX71">
            <v>2069032.8472061816</v>
          </cell>
          <cell r="AY71">
            <v>1969855.3212061815</v>
          </cell>
          <cell r="AZ71">
            <v>5115</v>
          </cell>
          <cell r="BA71">
            <v>1698180</v>
          </cell>
          <cell r="BB71">
            <v>0</v>
          </cell>
          <cell r="BC71">
            <v>0</v>
          </cell>
          <cell r="BD71">
            <v>2069032.8472061816</v>
          </cell>
          <cell r="BE71">
            <v>2069032.8472061816</v>
          </cell>
          <cell r="BF71">
            <v>0</v>
          </cell>
          <cell r="BG71">
            <v>1797357.5259999998</v>
          </cell>
          <cell r="BH71">
            <v>1540917.3239999998</v>
          </cell>
          <cell r="BI71">
            <v>1812592.6452061816</v>
          </cell>
          <cell r="BJ71">
            <v>5459.6164012234385</v>
          </cell>
          <cell r="BK71">
            <v>5219.5659251461993</v>
          </cell>
          <cell r="BL71">
            <v>4.5990505632039776E-2</v>
          </cell>
          <cell r="BM71">
            <v>0</v>
          </cell>
          <cell r="BN71">
            <v>0</v>
          </cell>
          <cell r="BO71">
            <v>2069032.8472061816</v>
          </cell>
          <cell r="BP71">
            <v>5933.299160259583</v>
          </cell>
          <cell r="BQ71" t="str">
            <v>Y</v>
          </cell>
          <cell r="BR71">
            <v>6232.0266482113902</v>
          </cell>
          <cell r="BS71">
            <v>4.5802891336367502E-2</v>
          </cell>
          <cell r="BT71">
            <v>0</v>
          </cell>
          <cell r="BU71">
            <v>2069032.8472061816</v>
          </cell>
          <cell r="BV71">
            <v>0</v>
          </cell>
          <cell r="BW71">
            <v>2069032.8472061816</v>
          </cell>
          <cell r="BX71">
            <v>14006.45</v>
          </cell>
          <cell r="BY71">
            <v>2055026.3972061817</v>
          </cell>
        </row>
        <row r="72">
          <cell r="C72">
            <v>8262030</v>
          </cell>
          <cell r="D72" t="str">
            <v>Water Hall Primary School</v>
          </cell>
          <cell r="E72">
            <v>168</v>
          </cell>
          <cell r="F72">
            <v>168</v>
          </cell>
          <cell r="G72">
            <v>0</v>
          </cell>
          <cell r="H72">
            <v>698582.13432840013</v>
          </cell>
          <cell r="I72">
            <v>0</v>
          </cell>
          <cell r="J72">
            <v>0</v>
          </cell>
          <cell r="K72">
            <v>55129.476399999912</v>
          </cell>
          <cell r="L72">
            <v>0</v>
          </cell>
          <cell r="M72">
            <v>133338.56359999982</v>
          </cell>
          <cell r="N72">
            <v>0</v>
          </cell>
          <cell r="O72">
            <v>2501.4916626505988</v>
          </cell>
          <cell r="P72">
            <v>2115.8450313252974</v>
          </cell>
          <cell r="Q72">
            <v>32248.396684337309</v>
          </cell>
          <cell r="R72">
            <v>521.1440963855415</v>
          </cell>
          <cell r="S72">
            <v>24858.573397590309</v>
          </cell>
          <cell r="T72">
            <v>15321.636433734875</v>
          </cell>
          <cell r="U72">
            <v>0</v>
          </cell>
          <cell r="V72">
            <v>0</v>
          </cell>
          <cell r="W72">
            <v>0</v>
          </cell>
          <cell r="X72">
            <v>0</v>
          </cell>
          <cell r="Y72">
            <v>0</v>
          </cell>
          <cell r="Z72">
            <v>0</v>
          </cell>
          <cell r="AA72">
            <v>19189.473163636278</v>
          </cell>
          <cell r="AB72">
            <v>0</v>
          </cell>
          <cell r="AC72">
            <v>96701.866909281773</v>
          </cell>
          <cell r="AD72">
            <v>0</v>
          </cell>
          <cell r="AE72">
            <v>11077.595255999999</v>
          </cell>
          <cell r="AF72">
            <v>0</v>
          </cell>
          <cell r="AG72">
            <v>157262.67600000001</v>
          </cell>
          <cell r="AH72">
            <v>0</v>
          </cell>
          <cell r="AI72">
            <v>0</v>
          </cell>
          <cell r="AJ72">
            <v>0</v>
          </cell>
          <cell r="AK72">
            <v>12438.32</v>
          </cell>
          <cell r="AL72">
            <v>0</v>
          </cell>
          <cell r="AM72">
            <v>0</v>
          </cell>
          <cell r="AN72">
            <v>0</v>
          </cell>
          <cell r="AO72">
            <v>0</v>
          </cell>
          <cell r="AP72">
            <v>0</v>
          </cell>
          <cell r="AQ72">
            <v>0</v>
          </cell>
          <cell r="AR72">
            <v>0</v>
          </cell>
          <cell r="AS72">
            <v>0</v>
          </cell>
          <cell r="AT72">
            <v>698582.13432840013</v>
          </cell>
          <cell r="AU72">
            <v>393004.06263494171</v>
          </cell>
          <cell r="AV72">
            <v>169700.99600000001</v>
          </cell>
          <cell r="AW72">
            <v>153728.1094609517</v>
          </cell>
          <cell r="AX72">
            <v>1261287.1929633419</v>
          </cell>
          <cell r="AY72">
            <v>1248848.8729633419</v>
          </cell>
          <cell r="AZ72">
            <v>5115</v>
          </cell>
          <cell r="BA72">
            <v>859320</v>
          </cell>
          <cell r="BB72">
            <v>0</v>
          </cell>
          <cell r="BC72">
            <v>0</v>
          </cell>
          <cell r="BD72">
            <v>1261287.1929633419</v>
          </cell>
          <cell r="BE72">
            <v>1261287.1929633419</v>
          </cell>
          <cell r="BF72">
            <v>0</v>
          </cell>
          <cell r="BG72">
            <v>871758.32</v>
          </cell>
          <cell r="BH72">
            <v>702057.32400000002</v>
          </cell>
          <cell r="BI72">
            <v>1091586.1969633419</v>
          </cell>
          <cell r="BJ72">
            <v>6497.5368866865592</v>
          </cell>
          <cell r="BK72">
            <v>6395.6012523560203</v>
          </cell>
          <cell r="BL72">
            <v>1.5938397393519144E-2</v>
          </cell>
          <cell r="BM72">
            <v>0</v>
          </cell>
          <cell r="BN72">
            <v>0</v>
          </cell>
          <cell r="BO72">
            <v>1261287.1929633419</v>
          </cell>
          <cell r="BP72">
            <v>7433.6242438294157</v>
          </cell>
          <cell r="BQ72" t="str">
            <v>Y</v>
          </cell>
          <cell r="BR72">
            <v>7507.6618628770357</v>
          </cell>
          <cell r="BS72">
            <v>3.1576321316136413E-2</v>
          </cell>
          <cell r="BT72">
            <v>0</v>
          </cell>
          <cell r="BU72">
            <v>1261287.1929633419</v>
          </cell>
          <cell r="BV72">
            <v>0</v>
          </cell>
          <cell r="BW72">
            <v>1261287.1929633419</v>
          </cell>
          <cell r="BX72">
            <v>12438.32</v>
          </cell>
          <cell r="BY72">
            <v>1248848.8729633419</v>
          </cell>
        </row>
        <row r="73">
          <cell r="C73">
            <v>8262031</v>
          </cell>
          <cell r="D73" t="str">
            <v>Holne Chase Primary School</v>
          </cell>
          <cell r="E73">
            <v>200</v>
          </cell>
          <cell r="F73">
            <v>200</v>
          </cell>
          <cell r="G73">
            <v>0</v>
          </cell>
          <cell r="H73">
            <v>831645.39801000012</v>
          </cell>
          <cell r="I73">
            <v>0</v>
          </cell>
          <cell r="J73">
            <v>0</v>
          </cell>
          <cell r="K73">
            <v>26004.469999999998</v>
          </cell>
          <cell r="L73">
            <v>0</v>
          </cell>
          <cell r="M73">
            <v>63553.894800000002</v>
          </cell>
          <cell r="N73">
            <v>0</v>
          </cell>
          <cell r="O73">
            <v>3954.7392</v>
          </cell>
          <cell r="P73">
            <v>11050.612400000002</v>
          </cell>
          <cell r="Q73">
            <v>7028.9309999999996</v>
          </cell>
          <cell r="R73">
            <v>0</v>
          </cell>
          <cell r="S73">
            <v>1091.6728000000001</v>
          </cell>
          <cell r="T73">
            <v>3604.5800000000004</v>
          </cell>
          <cell r="U73">
            <v>0</v>
          </cell>
          <cell r="V73">
            <v>0</v>
          </cell>
          <cell r="W73">
            <v>0</v>
          </cell>
          <cell r="X73">
            <v>0</v>
          </cell>
          <cell r="Y73">
            <v>0</v>
          </cell>
          <cell r="Z73">
            <v>0</v>
          </cell>
          <cell r="AA73">
            <v>12564.536</v>
          </cell>
          <cell r="AB73">
            <v>0</v>
          </cell>
          <cell r="AC73">
            <v>54498.173610204765</v>
          </cell>
          <cell r="AD73">
            <v>0</v>
          </cell>
          <cell r="AE73">
            <v>6086.5907999999999</v>
          </cell>
          <cell r="AF73">
            <v>0</v>
          </cell>
          <cell r="AG73">
            <v>157262.67600000001</v>
          </cell>
          <cell r="AH73">
            <v>0</v>
          </cell>
          <cell r="AI73">
            <v>0</v>
          </cell>
          <cell r="AJ73">
            <v>0</v>
          </cell>
          <cell r="AK73">
            <v>9880.2000000000007</v>
          </cell>
          <cell r="AL73">
            <v>0</v>
          </cell>
          <cell r="AM73">
            <v>0</v>
          </cell>
          <cell r="AN73">
            <v>0</v>
          </cell>
          <cell r="AO73">
            <v>0</v>
          </cell>
          <cell r="AP73">
            <v>0</v>
          </cell>
          <cell r="AQ73">
            <v>0</v>
          </cell>
          <cell r="AR73">
            <v>0</v>
          </cell>
          <cell r="AS73">
            <v>0</v>
          </cell>
          <cell r="AT73">
            <v>831645.39801000012</v>
          </cell>
          <cell r="AU73">
            <v>189438.20061020477</v>
          </cell>
          <cell r="AV73">
            <v>167142.87600000002</v>
          </cell>
          <cell r="AW73">
            <v>93180.225296012635</v>
          </cell>
          <cell r="AX73">
            <v>1188226.4746202049</v>
          </cell>
          <cell r="AY73">
            <v>1178346.2746202049</v>
          </cell>
          <cell r="AZ73">
            <v>5115</v>
          </cell>
          <cell r="BA73">
            <v>1023000</v>
          </cell>
          <cell r="BB73">
            <v>0</v>
          </cell>
          <cell r="BC73">
            <v>0</v>
          </cell>
          <cell r="BD73">
            <v>1188226.4746202049</v>
          </cell>
          <cell r="BE73">
            <v>1188226.4746202047</v>
          </cell>
          <cell r="BF73">
            <v>0</v>
          </cell>
          <cell r="BG73">
            <v>1032880.2</v>
          </cell>
          <cell r="BH73">
            <v>865737.32400000002</v>
          </cell>
          <cell r="BI73">
            <v>1021083.598620205</v>
          </cell>
          <cell r="BJ73">
            <v>5105.4179931010249</v>
          </cell>
          <cell r="BK73">
            <v>4962.375853623189</v>
          </cell>
          <cell r="BL73">
            <v>2.8825333609786185E-2</v>
          </cell>
          <cell r="BM73">
            <v>0</v>
          </cell>
          <cell r="BN73">
            <v>0</v>
          </cell>
          <cell r="BO73">
            <v>1188226.4746202049</v>
          </cell>
          <cell r="BP73">
            <v>5891.7313731010245</v>
          </cell>
          <cell r="BQ73" t="str">
            <v>Y</v>
          </cell>
          <cell r="BR73">
            <v>5941.1323731010243</v>
          </cell>
          <cell r="BS73">
            <v>3.341954944777914E-2</v>
          </cell>
          <cell r="BT73">
            <v>0</v>
          </cell>
          <cell r="BU73">
            <v>1188226.4746202049</v>
          </cell>
          <cell r="BV73">
            <v>0</v>
          </cell>
          <cell r="BW73">
            <v>1188226.4746202049</v>
          </cell>
          <cell r="BX73">
            <v>9880.2000000000007</v>
          </cell>
          <cell r="BY73">
            <v>1178346.2746202049</v>
          </cell>
        </row>
        <row r="74">
          <cell r="C74">
            <v>8262032</v>
          </cell>
          <cell r="D74" t="str">
            <v>Watling Primary School</v>
          </cell>
          <cell r="E74">
            <v>294</v>
          </cell>
          <cell r="F74">
            <v>294</v>
          </cell>
          <cell r="G74">
            <v>0</v>
          </cell>
          <cell r="H74">
            <v>1222518.7350747001</v>
          </cell>
          <cell r="I74">
            <v>0</v>
          </cell>
          <cell r="J74">
            <v>0</v>
          </cell>
          <cell r="K74">
            <v>15349.665535135076</v>
          </cell>
          <cell r="L74">
            <v>0</v>
          </cell>
          <cell r="M74">
            <v>46680.28521081066</v>
          </cell>
          <cell r="N74">
            <v>0</v>
          </cell>
          <cell r="O74">
            <v>282.75615875486324</v>
          </cell>
          <cell r="P74">
            <v>0</v>
          </cell>
          <cell r="Q74">
            <v>0</v>
          </cell>
          <cell r="R74">
            <v>589.07533073929847</v>
          </cell>
          <cell r="S74">
            <v>0</v>
          </cell>
          <cell r="T74">
            <v>0</v>
          </cell>
          <cell r="U74">
            <v>0</v>
          </cell>
          <cell r="V74">
            <v>0</v>
          </cell>
          <cell r="W74">
            <v>0</v>
          </cell>
          <cell r="X74">
            <v>0</v>
          </cell>
          <cell r="Y74">
            <v>0</v>
          </cell>
          <cell r="Z74">
            <v>0</v>
          </cell>
          <cell r="AA74">
            <v>63658.282636893156</v>
          </cell>
          <cell r="AB74">
            <v>0</v>
          </cell>
          <cell r="AC74">
            <v>93169.799359163473</v>
          </cell>
          <cell r="AD74">
            <v>0</v>
          </cell>
          <cell r="AE74">
            <v>25863.075826378164</v>
          </cell>
          <cell r="AF74">
            <v>0</v>
          </cell>
          <cell r="AG74">
            <v>157262.67600000001</v>
          </cell>
          <cell r="AH74">
            <v>0</v>
          </cell>
          <cell r="AI74">
            <v>0</v>
          </cell>
          <cell r="AJ74">
            <v>0</v>
          </cell>
          <cell r="AK74">
            <v>144373.32</v>
          </cell>
          <cell r="AL74">
            <v>0</v>
          </cell>
          <cell r="AM74">
            <v>0</v>
          </cell>
          <cell r="AN74">
            <v>0</v>
          </cell>
          <cell r="AO74">
            <v>0</v>
          </cell>
          <cell r="AP74">
            <v>0</v>
          </cell>
          <cell r="AQ74">
            <v>0</v>
          </cell>
          <cell r="AR74">
            <v>0</v>
          </cell>
          <cell r="AS74">
            <v>0</v>
          </cell>
          <cell r="AT74">
            <v>1222518.7350747001</v>
          </cell>
          <cell r="AU74">
            <v>245592.94005787469</v>
          </cell>
          <cell r="AV74">
            <v>301635.99600000004</v>
          </cell>
          <cell r="AW74">
            <v>112942.45336998944</v>
          </cell>
          <cell r="AX74">
            <v>1769747.6711325748</v>
          </cell>
          <cell r="AY74">
            <v>1625374.3511325747</v>
          </cell>
          <cell r="AZ74">
            <v>5115</v>
          </cell>
          <cell r="BA74">
            <v>1503810</v>
          </cell>
          <cell r="BB74">
            <v>0</v>
          </cell>
          <cell r="BC74">
            <v>0</v>
          </cell>
          <cell r="BD74">
            <v>1769747.6711325748</v>
          </cell>
          <cell r="BE74">
            <v>1769747.6711325748</v>
          </cell>
          <cell r="BF74">
            <v>0</v>
          </cell>
          <cell r="BG74">
            <v>1648183.32</v>
          </cell>
          <cell r="BH74">
            <v>1346547.324</v>
          </cell>
          <cell r="BI74">
            <v>1468111.6751325747</v>
          </cell>
          <cell r="BJ74">
            <v>4993.5771263012748</v>
          </cell>
          <cell r="BK74">
            <v>4941.4136311203329</v>
          </cell>
          <cell r="BL74">
            <v>1.0556391161513686E-2</v>
          </cell>
          <cell r="BM74">
            <v>0</v>
          </cell>
          <cell r="BN74">
            <v>0</v>
          </cell>
          <cell r="BO74">
            <v>1769747.6711325748</v>
          </cell>
          <cell r="BP74">
            <v>5528.4841875257644</v>
          </cell>
          <cell r="BQ74" t="str">
            <v>Y</v>
          </cell>
          <cell r="BR74">
            <v>6019.5499018114788</v>
          </cell>
          <cell r="BS74">
            <v>7.6081052057310306E-2</v>
          </cell>
          <cell r="BT74">
            <v>0</v>
          </cell>
          <cell r="BU74">
            <v>1769747.6711325748</v>
          </cell>
          <cell r="BV74">
            <v>0</v>
          </cell>
          <cell r="BW74">
            <v>1769747.6711325748</v>
          </cell>
          <cell r="BX74">
            <v>144373.32</v>
          </cell>
          <cell r="BY74">
            <v>1625374.3511325747</v>
          </cell>
        </row>
        <row r="75">
          <cell r="C75">
            <v>8262067</v>
          </cell>
          <cell r="D75" t="str">
            <v>Lavendon School</v>
          </cell>
          <cell r="E75">
            <v>162</v>
          </cell>
          <cell r="F75">
            <v>162</v>
          </cell>
          <cell r="G75">
            <v>0</v>
          </cell>
          <cell r="H75">
            <v>673632.77238810004</v>
          </cell>
          <cell r="I75">
            <v>0</v>
          </cell>
          <cell r="J75">
            <v>0</v>
          </cell>
          <cell r="K75">
            <v>13002.234999999915</v>
          </cell>
          <cell r="L75">
            <v>0</v>
          </cell>
          <cell r="M75">
            <v>31153.869999999803</v>
          </cell>
          <cell r="N75">
            <v>0</v>
          </cell>
          <cell r="O75">
            <v>248.7064248447204</v>
          </cell>
          <cell r="P75">
            <v>0</v>
          </cell>
          <cell r="Q75">
            <v>0</v>
          </cell>
          <cell r="R75">
            <v>0</v>
          </cell>
          <cell r="S75">
            <v>0</v>
          </cell>
          <cell r="T75">
            <v>1450.7874782608692</v>
          </cell>
          <cell r="U75">
            <v>0</v>
          </cell>
          <cell r="V75">
            <v>0</v>
          </cell>
          <cell r="W75">
            <v>0</v>
          </cell>
          <cell r="X75">
            <v>0</v>
          </cell>
          <cell r="Y75">
            <v>0</v>
          </cell>
          <cell r="Z75">
            <v>0</v>
          </cell>
          <cell r="AA75">
            <v>753.87215999999933</v>
          </cell>
          <cell r="AB75">
            <v>0</v>
          </cell>
          <cell r="AC75">
            <v>56291.163731092362</v>
          </cell>
          <cell r="AD75">
            <v>0</v>
          </cell>
          <cell r="AE75">
            <v>2312.9045039999878</v>
          </cell>
          <cell r="AF75">
            <v>0</v>
          </cell>
          <cell r="AG75">
            <v>157262.67600000001</v>
          </cell>
          <cell r="AH75">
            <v>0</v>
          </cell>
          <cell r="AI75">
            <v>0</v>
          </cell>
          <cell r="AJ75">
            <v>0</v>
          </cell>
          <cell r="AK75">
            <v>36.65</v>
          </cell>
          <cell r="AL75">
            <v>0</v>
          </cell>
          <cell r="AM75">
            <v>0</v>
          </cell>
          <cell r="AN75">
            <v>0</v>
          </cell>
          <cell r="AO75">
            <v>0</v>
          </cell>
          <cell r="AP75">
            <v>0</v>
          </cell>
          <cell r="AQ75">
            <v>0</v>
          </cell>
          <cell r="AR75">
            <v>0</v>
          </cell>
          <cell r="AS75">
            <v>0</v>
          </cell>
          <cell r="AT75">
            <v>673632.77238810004</v>
          </cell>
          <cell r="AU75">
            <v>105213.53929819766</v>
          </cell>
          <cell r="AV75">
            <v>157299.326</v>
          </cell>
          <cell r="AW75">
            <v>67501.444204022264</v>
          </cell>
          <cell r="AX75">
            <v>936145.63768629765</v>
          </cell>
          <cell r="AY75">
            <v>936108.98768629762</v>
          </cell>
          <cell r="AZ75">
            <v>5115</v>
          </cell>
          <cell r="BA75">
            <v>828630</v>
          </cell>
          <cell r="BB75">
            <v>0</v>
          </cell>
          <cell r="BC75">
            <v>0</v>
          </cell>
          <cell r="BD75">
            <v>936145.63768629765</v>
          </cell>
          <cell r="BE75">
            <v>936145.63768629753</v>
          </cell>
          <cell r="BF75">
            <v>0</v>
          </cell>
          <cell r="BG75">
            <v>828666.65</v>
          </cell>
          <cell r="BH75">
            <v>671367.32400000002</v>
          </cell>
          <cell r="BI75">
            <v>778846.31168629765</v>
          </cell>
          <cell r="BJ75">
            <v>4807.6932820141828</v>
          </cell>
          <cell r="BK75">
            <v>4625.1565026845637</v>
          </cell>
          <cell r="BL75">
            <v>3.9466076277347564E-2</v>
          </cell>
          <cell r="BM75">
            <v>0</v>
          </cell>
          <cell r="BN75">
            <v>0</v>
          </cell>
          <cell r="BO75">
            <v>936145.63768629765</v>
          </cell>
          <cell r="BP75">
            <v>5778.4505412734425</v>
          </cell>
          <cell r="BQ75" t="str">
            <v>Y</v>
          </cell>
          <cell r="BR75">
            <v>5778.6767758413434</v>
          </cell>
          <cell r="BS75">
            <v>1.4005260759711202E-2</v>
          </cell>
          <cell r="BT75">
            <v>0</v>
          </cell>
          <cell r="BU75">
            <v>936145.63768629765</v>
          </cell>
          <cell r="BV75">
            <v>0</v>
          </cell>
          <cell r="BW75">
            <v>936145.63768629765</v>
          </cell>
          <cell r="BX75">
            <v>36.65</v>
          </cell>
          <cell r="BY75">
            <v>936108.98768629762</v>
          </cell>
        </row>
        <row r="76">
          <cell r="C76">
            <v>8262076</v>
          </cell>
          <cell r="D76" t="str">
            <v>New Bradwell Primary School</v>
          </cell>
          <cell r="E76">
            <v>535</v>
          </cell>
          <cell r="F76">
            <v>535</v>
          </cell>
          <cell r="G76">
            <v>0</v>
          </cell>
          <cell r="H76">
            <v>2224651.4396767505</v>
          </cell>
          <cell r="I76">
            <v>0</v>
          </cell>
          <cell r="J76">
            <v>0</v>
          </cell>
          <cell r="K76">
            <v>93096.002599999876</v>
          </cell>
          <cell r="L76">
            <v>0</v>
          </cell>
          <cell r="M76">
            <v>223061.70919999972</v>
          </cell>
          <cell r="N76">
            <v>0</v>
          </cell>
          <cell r="O76">
            <v>43254.959999999905</v>
          </cell>
          <cell r="P76">
            <v>35242.493599999936</v>
          </cell>
          <cell r="Q76">
            <v>15463.6482</v>
          </cell>
          <cell r="R76">
            <v>5664.3399999999992</v>
          </cell>
          <cell r="S76">
            <v>1637.5091999999975</v>
          </cell>
          <cell r="T76">
            <v>0</v>
          </cell>
          <cell r="U76">
            <v>0</v>
          </cell>
          <cell r="V76">
            <v>0</v>
          </cell>
          <cell r="W76">
            <v>0</v>
          </cell>
          <cell r="X76">
            <v>0</v>
          </cell>
          <cell r="Y76">
            <v>0</v>
          </cell>
          <cell r="Z76">
            <v>0</v>
          </cell>
          <cell r="AA76">
            <v>75380.752761316719</v>
          </cell>
          <cell r="AB76">
            <v>0</v>
          </cell>
          <cell r="AC76">
            <v>291389.37819938024</v>
          </cell>
          <cell r="AD76">
            <v>0</v>
          </cell>
          <cell r="AE76">
            <v>20187.192819999946</v>
          </cell>
          <cell r="AF76">
            <v>0</v>
          </cell>
          <cell r="AG76">
            <v>157262.67600000001</v>
          </cell>
          <cell r="AH76">
            <v>0</v>
          </cell>
          <cell r="AI76">
            <v>0</v>
          </cell>
          <cell r="AJ76">
            <v>85171.076000000001</v>
          </cell>
          <cell r="AK76">
            <v>14326.28</v>
          </cell>
          <cell r="AL76">
            <v>0</v>
          </cell>
          <cell r="AM76">
            <v>0</v>
          </cell>
          <cell r="AN76">
            <v>0</v>
          </cell>
          <cell r="AO76">
            <v>0</v>
          </cell>
          <cell r="AP76">
            <v>0</v>
          </cell>
          <cell r="AQ76">
            <v>0</v>
          </cell>
          <cell r="AR76">
            <v>0</v>
          </cell>
          <cell r="AS76">
            <v>0</v>
          </cell>
          <cell r="AT76">
            <v>2224651.4396767505</v>
          </cell>
          <cell r="AU76">
            <v>804377.98658069642</v>
          </cell>
          <cell r="AV76">
            <v>256760.03200000001</v>
          </cell>
          <cell r="AW76">
            <v>358050.08590672899</v>
          </cell>
          <cell r="AX76">
            <v>3285789.458257447</v>
          </cell>
          <cell r="AY76">
            <v>3186292.1022574473</v>
          </cell>
          <cell r="AZ76">
            <v>5115</v>
          </cell>
          <cell r="BA76">
            <v>2736525</v>
          </cell>
          <cell r="BB76">
            <v>0</v>
          </cell>
          <cell r="BC76">
            <v>0</v>
          </cell>
          <cell r="BD76">
            <v>3285789.458257447</v>
          </cell>
          <cell r="BE76">
            <v>3285789.4582574475</v>
          </cell>
          <cell r="BF76">
            <v>0</v>
          </cell>
          <cell r="BG76">
            <v>2836022.3559999997</v>
          </cell>
          <cell r="BH76">
            <v>2579262.324</v>
          </cell>
          <cell r="BI76">
            <v>3029029.4262574473</v>
          </cell>
          <cell r="BJ76">
            <v>5661.7372453410235</v>
          </cell>
          <cell r="BK76">
            <v>5429.7928258802813</v>
          </cell>
          <cell r="BL76">
            <v>4.2716992507562064E-2</v>
          </cell>
          <cell r="BM76">
            <v>0</v>
          </cell>
          <cell r="BN76">
            <v>0</v>
          </cell>
          <cell r="BO76">
            <v>3285789.458257447</v>
          </cell>
          <cell r="BP76">
            <v>5955.6861724438268</v>
          </cell>
          <cell r="BQ76" t="str">
            <v>Y</v>
          </cell>
          <cell r="BR76">
            <v>6141.6625387989661</v>
          </cell>
          <cell r="BS76">
            <v>4.4728124248542445E-2</v>
          </cell>
          <cell r="BT76">
            <v>0</v>
          </cell>
          <cell r="BU76">
            <v>3285789.458257447</v>
          </cell>
          <cell r="BV76">
            <v>0</v>
          </cell>
          <cell r="BW76">
            <v>3285789.458257447</v>
          </cell>
          <cell r="BX76">
            <v>14326.28</v>
          </cell>
          <cell r="BY76">
            <v>3271463.1782574472</v>
          </cell>
        </row>
        <row r="77">
          <cell r="C77">
            <v>8262082</v>
          </cell>
          <cell r="D77" t="str">
            <v>Olney Infant Academy</v>
          </cell>
          <cell r="E77">
            <v>251</v>
          </cell>
          <cell r="F77">
            <v>251</v>
          </cell>
          <cell r="G77">
            <v>0</v>
          </cell>
          <cell r="H77">
            <v>1043714.9745025501</v>
          </cell>
          <cell r="I77">
            <v>0</v>
          </cell>
          <cell r="J77">
            <v>0</v>
          </cell>
          <cell r="K77">
            <v>11962.05619999999</v>
          </cell>
          <cell r="L77">
            <v>0</v>
          </cell>
          <cell r="M77">
            <v>28661.560399999977</v>
          </cell>
          <cell r="N77">
            <v>0</v>
          </cell>
          <cell r="O77">
            <v>0</v>
          </cell>
          <cell r="P77">
            <v>0</v>
          </cell>
          <cell r="Q77">
            <v>470.46978159999998</v>
          </cell>
          <cell r="R77">
            <v>0</v>
          </cell>
          <cell r="S77">
            <v>0</v>
          </cell>
          <cell r="T77">
            <v>0</v>
          </cell>
          <cell r="U77">
            <v>0</v>
          </cell>
          <cell r="V77">
            <v>0</v>
          </cell>
          <cell r="W77">
            <v>0</v>
          </cell>
          <cell r="X77">
            <v>0</v>
          </cell>
          <cell r="Y77">
            <v>0</v>
          </cell>
          <cell r="Z77">
            <v>0</v>
          </cell>
          <cell r="AA77">
            <v>6730.4541926829124</v>
          </cell>
          <cell r="AB77">
            <v>0</v>
          </cell>
          <cell r="AC77">
            <v>62418.263707317084</v>
          </cell>
          <cell r="AD77">
            <v>0</v>
          </cell>
          <cell r="AE77">
            <v>0</v>
          </cell>
          <cell r="AF77">
            <v>0</v>
          </cell>
          <cell r="AG77">
            <v>157262.67600000001</v>
          </cell>
          <cell r="AH77">
            <v>0</v>
          </cell>
          <cell r="AI77">
            <v>0</v>
          </cell>
          <cell r="AJ77">
            <v>0</v>
          </cell>
          <cell r="AK77">
            <v>6163.63</v>
          </cell>
          <cell r="AL77">
            <v>0</v>
          </cell>
          <cell r="AM77">
            <v>0</v>
          </cell>
          <cell r="AN77">
            <v>0</v>
          </cell>
          <cell r="AO77">
            <v>0</v>
          </cell>
          <cell r="AP77">
            <v>0</v>
          </cell>
          <cell r="AQ77">
            <v>0</v>
          </cell>
          <cell r="AR77">
            <v>0</v>
          </cell>
          <cell r="AS77">
            <v>0</v>
          </cell>
          <cell r="AT77">
            <v>1043714.9745025501</v>
          </cell>
          <cell r="AU77">
            <v>110242.80428159997</v>
          </cell>
          <cell r="AV77">
            <v>163426.30600000001</v>
          </cell>
          <cell r="AW77">
            <v>84415.078740846395</v>
          </cell>
          <cell r="AX77">
            <v>1317384.0847841501</v>
          </cell>
          <cell r="AY77">
            <v>1311220.4547841502</v>
          </cell>
          <cell r="AZ77">
            <v>5115</v>
          </cell>
          <cell r="BA77">
            <v>1283865</v>
          </cell>
          <cell r="BB77">
            <v>0</v>
          </cell>
          <cell r="BC77">
            <v>0</v>
          </cell>
          <cell r="BD77">
            <v>1317384.0847841501</v>
          </cell>
          <cell r="BE77">
            <v>1317384.0847841501</v>
          </cell>
          <cell r="BF77">
            <v>0</v>
          </cell>
          <cell r="BG77">
            <v>1290028.6299999999</v>
          </cell>
          <cell r="BH77">
            <v>1126602.324</v>
          </cell>
          <cell r="BI77">
            <v>1153957.7787841503</v>
          </cell>
          <cell r="BJ77">
            <v>4597.4413497376509</v>
          </cell>
          <cell r="BK77">
            <v>4584.7021209016393</v>
          </cell>
          <cell r="BL77">
            <v>2.7786382844663866E-3</v>
          </cell>
          <cell r="BM77">
            <v>0</v>
          </cell>
          <cell r="BN77">
            <v>0</v>
          </cell>
          <cell r="BO77">
            <v>1317384.0847841501</v>
          </cell>
          <cell r="BP77">
            <v>5223.9858756340645</v>
          </cell>
          <cell r="BQ77" t="str">
            <v>Y</v>
          </cell>
          <cell r="BR77">
            <v>5248.5421704547816</v>
          </cell>
          <cell r="BS77">
            <v>-1.9003483652459963E-3</v>
          </cell>
          <cell r="BT77">
            <v>0</v>
          </cell>
          <cell r="BU77">
            <v>1317384.0847841501</v>
          </cell>
          <cell r="BV77">
            <v>0</v>
          </cell>
          <cell r="BW77">
            <v>1317384.0847841501</v>
          </cell>
          <cell r="BX77">
            <v>6163.63</v>
          </cell>
          <cell r="BY77">
            <v>1311220.4547841502</v>
          </cell>
        </row>
        <row r="78">
          <cell r="C78">
            <v>8262133</v>
          </cell>
          <cell r="D78" t="str">
            <v>The Premier Academy</v>
          </cell>
          <cell r="E78">
            <v>619</v>
          </cell>
          <cell r="F78">
            <v>619</v>
          </cell>
          <cell r="G78">
            <v>0</v>
          </cell>
          <cell r="H78">
            <v>2573942.5068409503</v>
          </cell>
          <cell r="I78">
            <v>0</v>
          </cell>
          <cell r="J78">
            <v>0</v>
          </cell>
          <cell r="K78">
            <v>103497.79059999969</v>
          </cell>
          <cell r="L78">
            <v>0</v>
          </cell>
          <cell r="M78">
            <v>247984.80519999927</v>
          </cell>
          <cell r="N78">
            <v>0</v>
          </cell>
          <cell r="O78">
            <v>38311.535999999891</v>
          </cell>
          <cell r="P78">
            <v>50773.083999999872</v>
          </cell>
          <cell r="Q78">
            <v>44516.562999999835</v>
          </cell>
          <cell r="R78">
            <v>2574.6999999999985</v>
          </cell>
          <cell r="S78">
            <v>16375.091999999975</v>
          </cell>
          <cell r="T78">
            <v>11534.655999999999</v>
          </cell>
          <cell r="U78">
            <v>0</v>
          </cell>
          <cell r="V78">
            <v>0</v>
          </cell>
          <cell r="W78">
            <v>0</v>
          </cell>
          <cell r="X78">
            <v>0</v>
          </cell>
          <cell r="Y78">
            <v>0</v>
          </cell>
          <cell r="Z78">
            <v>0</v>
          </cell>
          <cell r="AA78">
            <v>130352.35518127331</v>
          </cell>
          <cell r="AB78">
            <v>0</v>
          </cell>
          <cell r="AC78">
            <v>185579.90836419206</v>
          </cell>
          <cell r="AD78">
            <v>0</v>
          </cell>
          <cell r="AE78">
            <v>7973.4339479999926</v>
          </cell>
          <cell r="AF78">
            <v>0</v>
          </cell>
          <cell r="AG78">
            <v>157262.67600000001</v>
          </cell>
          <cell r="AH78">
            <v>0</v>
          </cell>
          <cell r="AI78">
            <v>0</v>
          </cell>
          <cell r="AJ78">
            <v>0</v>
          </cell>
          <cell r="AK78">
            <v>16991.63</v>
          </cell>
          <cell r="AL78">
            <v>0</v>
          </cell>
          <cell r="AM78">
            <v>0</v>
          </cell>
          <cell r="AN78">
            <v>0</v>
          </cell>
          <cell r="AO78">
            <v>0</v>
          </cell>
          <cell r="AP78">
            <v>0</v>
          </cell>
          <cell r="AQ78">
            <v>0</v>
          </cell>
          <cell r="AR78">
            <v>0</v>
          </cell>
          <cell r="AS78">
            <v>0</v>
          </cell>
          <cell r="AT78">
            <v>2573942.5068409503</v>
          </cell>
          <cell r="AU78">
            <v>839473.92429346405</v>
          </cell>
          <cell r="AV78">
            <v>174254.30600000001</v>
          </cell>
          <cell r="AW78">
            <v>349161.70298394328</v>
          </cell>
          <cell r="AX78">
            <v>3587670.7371344143</v>
          </cell>
          <cell r="AY78">
            <v>3570679.1071344144</v>
          </cell>
          <cell r="AZ78">
            <v>5115</v>
          </cell>
          <cell r="BA78">
            <v>3166185</v>
          </cell>
          <cell r="BB78">
            <v>0</v>
          </cell>
          <cell r="BC78">
            <v>0</v>
          </cell>
          <cell r="BD78">
            <v>3587670.7371344143</v>
          </cell>
          <cell r="BE78">
            <v>3587670.7371344143</v>
          </cell>
          <cell r="BF78">
            <v>0</v>
          </cell>
          <cell r="BG78">
            <v>3183176.63</v>
          </cell>
          <cell r="BH78">
            <v>3008922.324</v>
          </cell>
          <cell r="BI78">
            <v>3413416.4311344144</v>
          </cell>
          <cell r="BJ78">
            <v>5514.4045737228016</v>
          </cell>
          <cell r="BK78">
            <v>5387.4614514610394</v>
          </cell>
          <cell r="BL78">
            <v>2.3562697089430911E-2</v>
          </cell>
          <cell r="BM78">
            <v>0</v>
          </cell>
          <cell r="BN78">
            <v>0</v>
          </cell>
          <cell r="BO78">
            <v>3587670.7371344143</v>
          </cell>
          <cell r="BP78">
            <v>5768.4638241266794</v>
          </cell>
          <cell r="BQ78" t="str">
            <v>Y</v>
          </cell>
          <cell r="BR78">
            <v>5795.9139533673897</v>
          </cell>
          <cell r="BS78">
            <v>2.3060202917278616E-2</v>
          </cell>
          <cell r="BT78">
            <v>0</v>
          </cell>
          <cell r="BU78">
            <v>3587670.7371344143</v>
          </cell>
          <cell r="BV78">
            <v>0</v>
          </cell>
          <cell r="BW78">
            <v>3587670.7371344143</v>
          </cell>
          <cell r="BX78">
            <v>16991.63</v>
          </cell>
          <cell r="BY78">
            <v>3570679.1071344144</v>
          </cell>
        </row>
        <row r="79">
          <cell r="C79">
            <v>8262281</v>
          </cell>
          <cell r="D79" t="str">
            <v>Olney Middle School</v>
          </cell>
          <cell r="E79">
            <v>351</v>
          </cell>
          <cell r="F79">
            <v>351</v>
          </cell>
          <cell r="G79">
            <v>0</v>
          </cell>
          <cell r="H79">
            <v>1459537.6735075503</v>
          </cell>
          <cell r="I79">
            <v>0</v>
          </cell>
          <cell r="J79">
            <v>0</v>
          </cell>
          <cell r="K79">
            <v>32245.542799999879</v>
          </cell>
          <cell r="L79">
            <v>0</v>
          </cell>
          <cell r="M79">
            <v>92215.455199999647</v>
          </cell>
          <cell r="N79">
            <v>0</v>
          </cell>
          <cell r="O79">
            <v>0</v>
          </cell>
          <cell r="P79">
            <v>301.23989999999958</v>
          </cell>
          <cell r="Q79">
            <v>0</v>
          </cell>
          <cell r="R79">
            <v>0</v>
          </cell>
          <cell r="S79">
            <v>550.5418862068957</v>
          </cell>
          <cell r="T79">
            <v>0</v>
          </cell>
          <cell r="U79">
            <v>0</v>
          </cell>
          <cell r="V79">
            <v>0</v>
          </cell>
          <cell r="W79">
            <v>0</v>
          </cell>
          <cell r="X79">
            <v>0</v>
          </cell>
          <cell r="Y79">
            <v>0</v>
          </cell>
          <cell r="Z79">
            <v>0</v>
          </cell>
          <cell r="AA79">
            <v>2512.9071999999787</v>
          </cell>
          <cell r="AB79">
            <v>0</v>
          </cell>
          <cell r="AC79">
            <v>116877.09697022474</v>
          </cell>
          <cell r="AD79">
            <v>0</v>
          </cell>
          <cell r="AE79">
            <v>0</v>
          </cell>
          <cell r="AF79">
            <v>0</v>
          </cell>
          <cell r="AG79">
            <v>157262.67600000001</v>
          </cell>
          <cell r="AH79">
            <v>0</v>
          </cell>
          <cell r="AI79">
            <v>0</v>
          </cell>
          <cell r="AJ79">
            <v>0</v>
          </cell>
          <cell r="AK79">
            <v>11994.09</v>
          </cell>
          <cell r="AL79">
            <v>0</v>
          </cell>
          <cell r="AM79">
            <v>0</v>
          </cell>
          <cell r="AN79">
            <v>0</v>
          </cell>
          <cell r="AO79">
            <v>0</v>
          </cell>
          <cell r="AP79">
            <v>0</v>
          </cell>
          <cell r="AQ79">
            <v>0</v>
          </cell>
          <cell r="AR79">
            <v>0</v>
          </cell>
          <cell r="AS79">
            <v>0</v>
          </cell>
          <cell r="AT79">
            <v>1459537.6735075503</v>
          </cell>
          <cell r="AU79">
            <v>244702.78395643114</v>
          </cell>
          <cell r="AV79">
            <v>169256.766</v>
          </cell>
          <cell r="AW79">
            <v>147939.41167771863</v>
          </cell>
          <cell r="AX79">
            <v>1873497.2234639814</v>
          </cell>
          <cell r="AY79">
            <v>1861503.1334639813</v>
          </cell>
          <cell r="AZ79">
            <v>5115</v>
          </cell>
          <cell r="BA79">
            <v>1795365</v>
          </cell>
          <cell r="BB79">
            <v>0</v>
          </cell>
          <cell r="BC79">
            <v>0</v>
          </cell>
          <cell r="BD79">
            <v>1873497.2234639814</v>
          </cell>
          <cell r="BE79">
            <v>1873497.2234639816</v>
          </cell>
          <cell r="BF79">
            <v>0</v>
          </cell>
          <cell r="BG79">
            <v>1807359.09</v>
          </cell>
          <cell r="BH79">
            <v>1638102.324</v>
          </cell>
          <cell r="BI79">
            <v>1704240.4574639814</v>
          </cell>
          <cell r="BJ79">
            <v>4855.385918700802</v>
          </cell>
          <cell r="BK79">
            <v>4689.9851844192635</v>
          </cell>
          <cell r="BL79">
            <v>3.5266792490309153E-2</v>
          </cell>
          <cell r="BM79">
            <v>0</v>
          </cell>
          <cell r="BN79">
            <v>0</v>
          </cell>
          <cell r="BO79">
            <v>1873497.2234639814</v>
          </cell>
          <cell r="BP79">
            <v>5303.4277306666136</v>
          </cell>
          <cell r="BQ79" t="str">
            <v>Y</v>
          </cell>
          <cell r="BR79">
            <v>5337.59892724781</v>
          </cell>
          <cell r="BS79">
            <v>3.3132315194021489E-2</v>
          </cell>
          <cell r="BT79">
            <v>0</v>
          </cell>
          <cell r="BU79">
            <v>1873497.2234639814</v>
          </cell>
          <cell r="BV79">
            <v>0</v>
          </cell>
          <cell r="BW79">
            <v>1873497.2234639814</v>
          </cell>
          <cell r="BX79">
            <v>11994.09</v>
          </cell>
          <cell r="BY79">
            <v>1861503.1334639813</v>
          </cell>
        </row>
        <row r="80">
          <cell r="C80">
            <v>8262319</v>
          </cell>
          <cell r="D80" t="str">
            <v>Shepherdswell Academy</v>
          </cell>
          <cell r="E80">
            <v>83</v>
          </cell>
          <cell r="F80">
            <v>83</v>
          </cell>
          <cell r="G80">
            <v>0</v>
          </cell>
          <cell r="H80">
            <v>345132.84017415001</v>
          </cell>
          <cell r="I80">
            <v>0</v>
          </cell>
          <cell r="J80">
            <v>0</v>
          </cell>
          <cell r="K80">
            <v>9881.6985999999833</v>
          </cell>
          <cell r="L80">
            <v>0</v>
          </cell>
          <cell r="M80">
            <v>23676.941199999961</v>
          </cell>
          <cell r="N80">
            <v>0</v>
          </cell>
          <cell r="O80">
            <v>6179.2799999999916</v>
          </cell>
          <cell r="P80">
            <v>8063.9603999999972</v>
          </cell>
          <cell r="Q80">
            <v>0</v>
          </cell>
          <cell r="R80">
            <v>0</v>
          </cell>
          <cell r="S80">
            <v>1637.5091999999993</v>
          </cell>
          <cell r="T80">
            <v>720.91599999999778</v>
          </cell>
          <cell r="U80">
            <v>0</v>
          </cell>
          <cell r="V80">
            <v>0</v>
          </cell>
          <cell r="W80">
            <v>0</v>
          </cell>
          <cell r="X80">
            <v>0</v>
          </cell>
          <cell r="Y80">
            <v>0</v>
          </cell>
          <cell r="Z80">
            <v>0</v>
          </cell>
          <cell r="AA80">
            <v>29514.806264150913</v>
          </cell>
          <cell r="AB80">
            <v>0</v>
          </cell>
          <cell r="AC80">
            <v>25160.162716981078</v>
          </cell>
          <cell r="AD80">
            <v>0</v>
          </cell>
          <cell r="AE80">
            <v>0</v>
          </cell>
          <cell r="AF80">
            <v>0</v>
          </cell>
          <cell r="AG80">
            <v>157262.67600000001</v>
          </cell>
          <cell r="AH80">
            <v>0</v>
          </cell>
          <cell r="AI80">
            <v>0</v>
          </cell>
          <cell r="AJ80">
            <v>0</v>
          </cell>
          <cell r="AK80">
            <v>4266.45</v>
          </cell>
          <cell r="AL80">
            <v>0</v>
          </cell>
          <cell r="AM80">
            <v>0</v>
          </cell>
          <cell r="AN80">
            <v>0</v>
          </cell>
          <cell r="AO80">
            <v>0</v>
          </cell>
          <cell r="AP80">
            <v>0</v>
          </cell>
          <cell r="AQ80">
            <v>0</v>
          </cell>
          <cell r="AR80">
            <v>0</v>
          </cell>
          <cell r="AS80">
            <v>0</v>
          </cell>
          <cell r="AT80">
            <v>345132.84017415001</v>
          </cell>
          <cell r="AU80">
            <v>104835.27438113192</v>
          </cell>
          <cell r="AV80">
            <v>161529.12600000002</v>
          </cell>
          <cell r="AW80">
            <v>41825.880581305581</v>
          </cell>
          <cell r="AX80">
            <v>611497.24055528198</v>
          </cell>
          <cell r="AY80">
            <v>607230.79055528203</v>
          </cell>
          <cell r="AZ80">
            <v>5115</v>
          </cell>
          <cell r="BA80">
            <v>424545</v>
          </cell>
          <cell r="BB80">
            <v>0</v>
          </cell>
          <cell r="BC80">
            <v>0</v>
          </cell>
          <cell r="BD80">
            <v>611497.24055528198</v>
          </cell>
          <cell r="BE80">
            <v>611497.24055528187</v>
          </cell>
          <cell r="BF80">
            <v>0</v>
          </cell>
          <cell r="BG80">
            <v>428811.45</v>
          </cell>
          <cell r="BH80">
            <v>267282.32399999996</v>
          </cell>
          <cell r="BI80">
            <v>449968.11455528199</v>
          </cell>
          <cell r="BJ80">
            <v>5421.3025850033973</v>
          </cell>
          <cell r="BK80">
            <v>5284.5382526315798</v>
          </cell>
          <cell r="BL80">
            <v>2.5880091283985315E-2</v>
          </cell>
          <cell r="BM80">
            <v>0</v>
          </cell>
          <cell r="BN80">
            <v>0</v>
          </cell>
          <cell r="BO80">
            <v>611497.24055528198</v>
          </cell>
          <cell r="BP80">
            <v>7316.0336211479762</v>
          </cell>
          <cell r="BQ80" t="str">
            <v>Y</v>
          </cell>
          <cell r="BR80">
            <v>7367.4366331961683</v>
          </cell>
          <cell r="BS80">
            <v>5.4972894281217988E-2</v>
          </cell>
          <cell r="BT80">
            <v>0</v>
          </cell>
          <cell r="BU80">
            <v>611497.24055528198</v>
          </cell>
          <cell r="BV80">
            <v>0</v>
          </cell>
          <cell r="BW80">
            <v>611497.24055528198</v>
          </cell>
          <cell r="BX80">
            <v>4266.45</v>
          </cell>
          <cell r="BY80">
            <v>607230.79055528203</v>
          </cell>
        </row>
        <row r="81">
          <cell r="C81">
            <v>8262326</v>
          </cell>
          <cell r="D81" t="str">
            <v>Ashbrook School</v>
          </cell>
          <cell r="E81">
            <v>168</v>
          </cell>
          <cell r="F81">
            <v>168</v>
          </cell>
          <cell r="G81">
            <v>0</v>
          </cell>
          <cell r="H81">
            <v>698582.13432840013</v>
          </cell>
          <cell r="I81">
            <v>0</v>
          </cell>
          <cell r="J81">
            <v>0</v>
          </cell>
          <cell r="K81">
            <v>10401.787999999995</v>
          </cell>
          <cell r="L81">
            <v>0</v>
          </cell>
          <cell r="M81">
            <v>24923.09599999999</v>
          </cell>
          <cell r="N81">
            <v>0</v>
          </cell>
          <cell r="O81">
            <v>1730.1983999999973</v>
          </cell>
          <cell r="P81">
            <v>4181.3127999999988</v>
          </cell>
          <cell r="Q81">
            <v>937.19079999999963</v>
          </cell>
          <cell r="R81">
            <v>2574.6999999999953</v>
          </cell>
          <cell r="S81">
            <v>0</v>
          </cell>
          <cell r="T81">
            <v>0</v>
          </cell>
          <cell r="U81">
            <v>0</v>
          </cell>
          <cell r="V81">
            <v>0</v>
          </cell>
          <cell r="W81">
            <v>0</v>
          </cell>
          <cell r="X81">
            <v>0</v>
          </cell>
          <cell r="Y81">
            <v>0</v>
          </cell>
          <cell r="Z81">
            <v>0</v>
          </cell>
          <cell r="AA81">
            <v>41143.531444067776</v>
          </cell>
          <cell r="AB81">
            <v>0</v>
          </cell>
          <cell r="AC81">
            <v>42228.571118643944</v>
          </cell>
          <cell r="AD81">
            <v>0</v>
          </cell>
          <cell r="AE81">
            <v>0</v>
          </cell>
          <cell r="AF81">
            <v>0</v>
          </cell>
          <cell r="AG81">
            <v>157262.67600000001</v>
          </cell>
          <cell r="AH81">
            <v>0</v>
          </cell>
          <cell r="AI81">
            <v>0</v>
          </cell>
          <cell r="AJ81">
            <v>0</v>
          </cell>
          <cell r="AK81">
            <v>4141.7</v>
          </cell>
          <cell r="AL81">
            <v>0</v>
          </cell>
          <cell r="AM81">
            <v>0</v>
          </cell>
          <cell r="AN81">
            <v>0</v>
          </cell>
          <cell r="AO81">
            <v>0</v>
          </cell>
          <cell r="AP81">
            <v>0</v>
          </cell>
          <cell r="AQ81">
            <v>0</v>
          </cell>
          <cell r="AR81">
            <v>0</v>
          </cell>
          <cell r="AS81">
            <v>0</v>
          </cell>
          <cell r="AT81">
            <v>698582.13432840013</v>
          </cell>
          <cell r="AU81">
            <v>128120.38856271168</v>
          </cell>
          <cell r="AV81">
            <v>161404.37600000002</v>
          </cell>
          <cell r="AW81">
            <v>62474.507188390169</v>
          </cell>
          <cell r="AX81">
            <v>988106.89889111184</v>
          </cell>
          <cell r="AY81">
            <v>983965.19889111188</v>
          </cell>
          <cell r="AZ81">
            <v>5115</v>
          </cell>
          <cell r="BA81">
            <v>859320</v>
          </cell>
          <cell r="BB81">
            <v>0</v>
          </cell>
          <cell r="BC81">
            <v>0</v>
          </cell>
          <cell r="BD81">
            <v>988106.89889111184</v>
          </cell>
          <cell r="BE81">
            <v>988106.89889111172</v>
          </cell>
          <cell r="BF81">
            <v>0</v>
          </cell>
          <cell r="BG81">
            <v>863461.7</v>
          </cell>
          <cell r="BH81">
            <v>702057.32400000002</v>
          </cell>
          <cell r="BI81">
            <v>826702.5228911119</v>
          </cell>
          <cell r="BJ81">
            <v>4920.8483505423328</v>
          </cell>
          <cell r="BK81">
            <v>4846.2955225988699</v>
          </cell>
          <cell r="BL81">
            <v>1.5383467144298975E-2</v>
          </cell>
          <cell r="BM81">
            <v>0</v>
          </cell>
          <cell r="BN81">
            <v>0</v>
          </cell>
          <cell r="BO81">
            <v>988106.89889111184</v>
          </cell>
          <cell r="BP81">
            <v>5856.9357076851902</v>
          </cell>
          <cell r="BQ81" t="str">
            <v>Y</v>
          </cell>
          <cell r="BR81">
            <v>5881.588683875666</v>
          </cell>
          <cell r="BS81">
            <v>2.1706190528044678E-2</v>
          </cell>
          <cell r="BT81">
            <v>0</v>
          </cell>
          <cell r="BU81">
            <v>988106.89889111184</v>
          </cell>
          <cell r="BV81">
            <v>0</v>
          </cell>
          <cell r="BW81">
            <v>988106.89889111184</v>
          </cell>
          <cell r="BX81">
            <v>4141.7</v>
          </cell>
          <cell r="BY81">
            <v>983965.19889111188</v>
          </cell>
        </row>
        <row r="82">
          <cell r="C82">
            <v>8262330</v>
          </cell>
          <cell r="D82" t="str">
            <v>Willen Primary School</v>
          </cell>
          <cell r="E82">
            <v>275</v>
          </cell>
          <cell r="F82">
            <v>275</v>
          </cell>
          <cell r="G82">
            <v>0</v>
          </cell>
          <cell r="H82">
            <v>1143512.4222637501</v>
          </cell>
          <cell r="I82">
            <v>0</v>
          </cell>
          <cell r="J82">
            <v>0</v>
          </cell>
          <cell r="K82">
            <v>23924.112399999958</v>
          </cell>
          <cell r="L82">
            <v>0</v>
          </cell>
          <cell r="M82">
            <v>58569.275599999688</v>
          </cell>
          <cell r="N82">
            <v>0</v>
          </cell>
          <cell r="O82">
            <v>9639.6767999999447</v>
          </cell>
          <cell r="P82">
            <v>4778.6431999999932</v>
          </cell>
          <cell r="Q82">
            <v>937.19079999999963</v>
          </cell>
          <cell r="R82">
            <v>0</v>
          </cell>
          <cell r="S82">
            <v>0</v>
          </cell>
          <cell r="T82">
            <v>0</v>
          </cell>
          <cell r="U82">
            <v>0</v>
          </cell>
          <cell r="V82">
            <v>0</v>
          </cell>
          <cell r="W82">
            <v>0</v>
          </cell>
          <cell r="X82">
            <v>0</v>
          </cell>
          <cell r="Y82">
            <v>0</v>
          </cell>
          <cell r="Z82">
            <v>0</v>
          </cell>
          <cell r="AA82">
            <v>19505.428870967637</v>
          </cell>
          <cell r="AB82">
            <v>0</v>
          </cell>
          <cell r="AC82">
            <v>89732.691491168574</v>
          </cell>
          <cell r="AD82">
            <v>0</v>
          </cell>
          <cell r="AE82">
            <v>0</v>
          </cell>
          <cell r="AF82">
            <v>0</v>
          </cell>
          <cell r="AG82">
            <v>157262.67600000001</v>
          </cell>
          <cell r="AH82">
            <v>0</v>
          </cell>
          <cell r="AI82">
            <v>0</v>
          </cell>
          <cell r="AJ82">
            <v>0</v>
          </cell>
          <cell r="AK82">
            <v>27414.2</v>
          </cell>
          <cell r="AL82">
            <v>0</v>
          </cell>
          <cell r="AM82">
            <v>0</v>
          </cell>
          <cell r="AN82">
            <v>0</v>
          </cell>
          <cell r="AO82">
            <v>0</v>
          </cell>
          <cell r="AP82">
            <v>0</v>
          </cell>
          <cell r="AQ82">
            <v>0</v>
          </cell>
          <cell r="AR82">
            <v>0</v>
          </cell>
          <cell r="AS82">
            <v>0</v>
          </cell>
          <cell r="AT82">
            <v>1143512.4222637501</v>
          </cell>
          <cell r="AU82">
            <v>207087.01916213578</v>
          </cell>
          <cell r="AV82">
            <v>184676.87600000002</v>
          </cell>
          <cell r="AW82">
            <v>118502.13467069264</v>
          </cell>
          <cell r="AX82">
            <v>1535276.3174258859</v>
          </cell>
          <cell r="AY82">
            <v>1507862.117425886</v>
          </cell>
          <cell r="AZ82">
            <v>5115</v>
          </cell>
          <cell r="BA82">
            <v>1406625</v>
          </cell>
          <cell r="BB82">
            <v>0</v>
          </cell>
          <cell r="BC82">
            <v>0</v>
          </cell>
          <cell r="BD82">
            <v>1535276.3174258859</v>
          </cell>
          <cell r="BE82">
            <v>1535276.3174258859</v>
          </cell>
          <cell r="BF82">
            <v>0</v>
          </cell>
          <cell r="BG82">
            <v>1434039.2</v>
          </cell>
          <cell r="BH82">
            <v>1249362.324</v>
          </cell>
          <cell r="BI82">
            <v>1350599.441425886</v>
          </cell>
          <cell r="BJ82">
            <v>4911.2706960941314</v>
          </cell>
          <cell r="BK82">
            <v>4786.8824414110422</v>
          </cell>
          <cell r="BL82">
            <v>2.5985232811863847E-2</v>
          </cell>
          <cell r="BM82">
            <v>0</v>
          </cell>
          <cell r="BN82">
            <v>0</v>
          </cell>
          <cell r="BO82">
            <v>1535276.3174258859</v>
          </cell>
          <cell r="BP82">
            <v>5483.1349724577676</v>
          </cell>
          <cell r="BQ82" t="str">
            <v>Y</v>
          </cell>
          <cell r="BR82">
            <v>5582.8229724577668</v>
          </cell>
          <cell r="BS82">
            <v>3.2590091022694834E-2</v>
          </cell>
          <cell r="BT82">
            <v>0</v>
          </cell>
          <cell r="BU82">
            <v>1535276.3174258859</v>
          </cell>
          <cell r="BV82">
            <v>0</v>
          </cell>
          <cell r="BW82">
            <v>1535276.3174258859</v>
          </cell>
          <cell r="BX82">
            <v>27414.2</v>
          </cell>
          <cell r="BY82">
            <v>1507862.117425886</v>
          </cell>
        </row>
        <row r="83">
          <cell r="C83">
            <v>8262331</v>
          </cell>
          <cell r="D83" t="str">
            <v>Heronsgate School</v>
          </cell>
          <cell r="E83">
            <v>327</v>
          </cell>
          <cell r="F83">
            <v>327</v>
          </cell>
          <cell r="G83">
            <v>0</v>
          </cell>
          <cell r="H83">
            <v>1359740.2257463501</v>
          </cell>
          <cell r="I83">
            <v>0</v>
          </cell>
          <cell r="J83">
            <v>0</v>
          </cell>
          <cell r="K83">
            <v>59290.191599999969</v>
          </cell>
          <cell r="L83">
            <v>0</v>
          </cell>
          <cell r="M83">
            <v>144553.95679999981</v>
          </cell>
          <cell r="N83">
            <v>0</v>
          </cell>
          <cell r="O83">
            <v>3471.0115141104279</v>
          </cell>
          <cell r="P83">
            <v>6590.7897202453978</v>
          </cell>
          <cell r="Q83">
            <v>5640.39371042944</v>
          </cell>
          <cell r="R83">
            <v>6198.2348466257599</v>
          </cell>
          <cell r="S83">
            <v>1095.0214895705515</v>
          </cell>
          <cell r="T83">
            <v>1446.2547975460113</v>
          </cell>
          <cell r="U83">
            <v>0</v>
          </cell>
          <cell r="V83">
            <v>0</v>
          </cell>
          <cell r="W83">
            <v>0</v>
          </cell>
          <cell r="X83">
            <v>0</v>
          </cell>
          <cell r="Y83">
            <v>0</v>
          </cell>
          <cell r="Z83">
            <v>0</v>
          </cell>
          <cell r="AA83">
            <v>15455.560897805637</v>
          </cell>
          <cell r="AB83">
            <v>0</v>
          </cell>
          <cell r="AC83">
            <v>96817.797660351411</v>
          </cell>
          <cell r="AD83">
            <v>0</v>
          </cell>
          <cell r="AE83">
            <v>0</v>
          </cell>
          <cell r="AF83">
            <v>0</v>
          </cell>
          <cell r="AG83">
            <v>157262.67600000001</v>
          </cell>
          <cell r="AH83">
            <v>0</v>
          </cell>
          <cell r="AI83">
            <v>0</v>
          </cell>
          <cell r="AJ83">
            <v>0</v>
          </cell>
          <cell r="AK83">
            <v>11994.09</v>
          </cell>
          <cell r="AL83">
            <v>0</v>
          </cell>
          <cell r="AM83">
            <v>0</v>
          </cell>
          <cell r="AN83">
            <v>0</v>
          </cell>
          <cell r="AO83">
            <v>0</v>
          </cell>
          <cell r="AP83">
            <v>0</v>
          </cell>
          <cell r="AQ83">
            <v>0</v>
          </cell>
          <cell r="AR83">
            <v>0</v>
          </cell>
          <cell r="AS83">
            <v>0</v>
          </cell>
          <cell r="AT83">
            <v>1359740.2257463501</v>
          </cell>
          <cell r="AU83">
            <v>340559.21303668444</v>
          </cell>
          <cell r="AV83">
            <v>169256.766</v>
          </cell>
          <cell r="AW83">
            <v>159406.99515838467</v>
          </cell>
          <cell r="AX83">
            <v>1869556.2047830347</v>
          </cell>
          <cell r="AY83">
            <v>1857562.1147830347</v>
          </cell>
          <cell r="AZ83">
            <v>5115</v>
          </cell>
          <cell r="BA83">
            <v>1672605</v>
          </cell>
          <cell r="BB83">
            <v>0</v>
          </cell>
          <cell r="BC83">
            <v>0</v>
          </cell>
          <cell r="BD83">
            <v>1869556.2047830347</v>
          </cell>
          <cell r="BE83">
            <v>1869556.204783035</v>
          </cell>
          <cell r="BF83">
            <v>0</v>
          </cell>
          <cell r="BG83">
            <v>1684599.09</v>
          </cell>
          <cell r="BH83">
            <v>1515342.324</v>
          </cell>
          <cell r="BI83">
            <v>1700299.4387830347</v>
          </cell>
          <cell r="BJ83">
            <v>5199.692473342614</v>
          </cell>
          <cell r="BK83">
            <v>4979.0455149855907</v>
          </cell>
          <cell r="BL83">
            <v>4.4315111740379796E-2</v>
          </cell>
          <cell r="BM83">
            <v>0</v>
          </cell>
          <cell r="BN83">
            <v>0</v>
          </cell>
          <cell r="BO83">
            <v>1869556.2047830347</v>
          </cell>
          <cell r="BP83">
            <v>5680.6180880215124</v>
          </cell>
          <cell r="BQ83" t="str">
            <v>Y</v>
          </cell>
          <cell r="BR83">
            <v>5717.2972623334399</v>
          </cell>
          <cell r="BS83">
            <v>4.5989028343309091E-2</v>
          </cell>
          <cell r="BT83">
            <v>0</v>
          </cell>
          <cell r="BU83">
            <v>1869556.2047830347</v>
          </cell>
          <cell r="BV83">
            <v>0</v>
          </cell>
          <cell r="BW83">
            <v>1869556.2047830347</v>
          </cell>
          <cell r="BX83">
            <v>11994.09</v>
          </cell>
          <cell r="BY83">
            <v>1857562.1147830347</v>
          </cell>
        </row>
        <row r="84">
          <cell r="C84">
            <v>8262332</v>
          </cell>
          <cell r="D84" t="str">
            <v>Loughton School</v>
          </cell>
          <cell r="E84">
            <v>461</v>
          </cell>
          <cell r="F84">
            <v>461</v>
          </cell>
          <cell r="G84">
            <v>0</v>
          </cell>
          <cell r="H84">
            <v>1916942.6424130502</v>
          </cell>
          <cell r="I84">
            <v>0</v>
          </cell>
          <cell r="J84">
            <v>0</v>
          </cell>
          <cell r="K84">
            <v>58770.102199999768</v>
          </cell>
          <cell r="L84">
            <v>0</v>
          </cell>
          <cell r="M84">
            <v>143307.80199999988</v>
          </cell>
          <cell r="N84">
            <v>0</v>
          </cell>
          <cell r="O84">
            <v>3723.7229803921564</v>
          </cell>
          <cell r="P84">
            <v>3899.5654544662216</v>
          </cell>
          <cell r="Q84">
            <v>4235.7348901960786</v>
          </cell>
          <cell r="R84">
            <v>0</v>
          </cell>
          <cell r="S84">
            <v>548.21477211328818</v>
          </cell>
          <cell r="T84">
            <v>0</v>
          </cell>
          <cell r="U84">
            <v>0</v>
          </cell>
          <cell r="V84">
            <v>0</v>
          </cell>
          <cell r="W84">
            <v>0</v>
          </cell>
          <cell r="X84">
            <v>0</v>
          </cell>
          <cell r="Y84">
            <v>0</v>
          </cell>
          <cell r="Z84">
            <v>0</v>
          </cell>
          <cell r="AA84">
            <v>29785.098633697806</v>
          </cell>
          <cell r="AB84">
            <v>0</v>
          </cell>
          <cell r="AC84">
            <v>220048.8774672185</v>
          </cell>
          <cell r="AD84">
            <v>0</v>
          </cell>
          <cell r="AE84">
            <v>7445.9294119999868</v>
          </cell>
          <cell r="AF84">
            <v>0</v>
          </cell>
          <cell r="AG84">
            <v>157262.67600000001</v>
          </cell>
          <cell r="AH84">
            <v>0</v>
          </cell>
          <cell r="AI84">
            <v>0</v>
          </cell>
          <cell r="AJ84">
            <v>0</v>
          </cell>
          <cell r="AK84">
            <v>12105.15</v>
          </cell>
          <cell r="AL84">
            <v>0</v>
          </cell>
          <cell r="AM84">
            <v>0</v>
          </cell>
          <cell r="AN84">
            <v>0</v>
          </cell>
          <cell r="AO84">
            <v>0</v>
          </cell>
          <cell r="AP84">
            <v>0</v>
          </cell>
          <cell r="AQ84">
            <v>0</v>
          </cell>
          <cell r="AR84">
            <v>0</v>
          </cell>
          <cell r="AS84">
            <v>0</v>
          </cell>
          <cell r="AT84">
            <v>1916942.6424130502</v>
          </cell>
          <cell r="AU84">
            <v>471765.04781008366</v>
          </cell>
          <cell r="AV84">
            <v>169367.826</v>
          </cell>
          <cell r="AW84">
            <v>243703.42628721759</v>
          </cell>
          <cell r="AX84">
            <v>2558075.5162231335</v>
          </cell>
          <cell r="AY84">
            <v>2545970.3662231336</v>
          </cell>
          <cell r="AZ84">
            <v>5115</v>
          </cell>
          <cell r="BA84">
            <v>2358015</v>
          </cell>
          <cell r="BB84">
            <v>0</v>
          </cell>
          <cell r="BC84">
            <v>0</v>
          </cell>
          <cell r="BD84">
            <v>2558075.5162231335</v>
          </cell>
          <cell r="BE84">
            <v>2558075.5162231331</v>
          </cell>
          <cell r="BF84">
            <v>0</v>
          </cell>
          <cell r="BG84">
            <v>2370120.15</v>
          </cell>
          <cell r="BH84">
            <v>2200752.324</v>
          </cell>
          <cell r="BI84">
            <v>2388707.6902231337</v>
          </cell>
          <cell r="BJ84">
            <v>5181.5785037378173</v>
          </cell>
          <cell r="BK84">
            <v>4952.0904018867923</v>
          </cell>
          <cell r="BL84">
            <v>4.6341662455028673E-2</v>
          </cell>
          <cell r="BM84">
            <v>0</v>
          </cell>
          <cell r="BN84">
            <v>0</v>
          </cell>
          <cell r="BO84">
            <v>2558075.5162231335</v>
          </cell>
          <cell r="BP84">
            <v>5522.712291156472</v>
          </cell>
          <cell r="BQ84" t="str">
            <v>Y</v>
          </cell>
          <cell r="BR84">
            <v>5548.9707510263197</v>
          </cell>
          <cell r="BS84">
            <v>4.5917574874088096E-2</v>
          </cell>
          <cell r="BT84">
            <v>0</v>
          </cell>
          <cell r="BU84">
            <v>2558075.5162231335</v>
          </cell>
          <cell r="BV84">
            <v>0</v>
          </cell>
          <cell r="BW84">
            <v>2558075.5162231335</v>
          </cell>
          <cell r="BX84">
            <v>12105.15</v>
          </cell>
          <cell r="BY84">
            <v>2545970.3662231336</v>
          </cell>
        </row>
        <row r="85">
          <cell r="C85">
            <v>8262334</v>
          </cell>
          <cell r="D85" t="str">
            <v>Holmwood School</v>
          </cell>
          <cell r="E85">
            <v>155</v>
          </cell>
          <cell r="F85">
            <v>155</v>
          </cell>
          <cell r="G85">
            <v>0</v>
          </cell>
          <cell r="H85">
            <v>644525.18345775013</v>
          </cell>
          <cell r="I85">
            <v>0</v>
          </cell>
          <cell r="J85">
            <v>0</v>
          </cell>
          <cell r="K85">
            <v>15602.681999999983</v>
          </cell>
          <cell r="L85">
            <v>0</v>
          </cell>
          <cell r="M85">
            <v>37384.643999999964</v>
          </cell>
          <cell r="N85">
            <v>0</v>
          </cell>
          <cell r="O85">
            <v>1730.1983999999982</v>
          </cell>
          <cell r="P85">
            <v>1791.9911999999983</v>
          </cell>
          <cell r="Q85">
            <v>1874.3815999999983</v>
          </cell>
          <cell r="R85">
            <v>1029.8799999999992</v>
          </cell>
          <cell r="S85">
            <v>0</v>
          </cell>
          <cell r="T85">
            <v>0</v>
          </cell>
          <cell r="U85">
            <v>0</v>
          </cell>
          <cell r="V85">
            <v>0</v>
          </cell>
          <cell r="W85">
            <v>0</v>
          </cell>
          <cell r="X85">
            <v>0</v>
          </cell>
          <cell r="Y85">
            <v>0</v>
          </cell>
          <cell r="Z85">
            <v>0</v>
          </cell>
          <cell r="AA85">
            <v>28639.751176470534</v>
          </cell>
          <cell r="AB85">
            <v>0</v>
          </cell>
          <cell r="AC85">
            <v>53636.150400000006</v>
          </cell>
          <cell r="AD85">
            <v>0</v>
          </cell>
          <cell r="AE85">
            <v>710.10225999998909</v>
          </cell>
          <cell r="AF85">
            <v>0</v>
          </cell>
          <cell r="AG85">
            <v>157262.67600000001</v>
          </cell>
          <cell r="AH85">
            <v>0</v>
          </cell>
          <cell r="AI85">
            <v>0</v>
          </cell>
          <cell r="AJ85">
            <v>0</v>
          </cell>
          <cell r="AK85">
            <v>5885.99</v>
          </cell>
          <cell r="AL85">
            <v>0</v>
          </cell>
          <cell r="AM85">
            <v>0</v>
          </cell>
          <cell r="AN85">
            <v>0</v>
          </cell>
          <cell r="AO85">
            <v>0</v>
          </cell>
          <cell r="AP85">
            <v>0</v>
          </cell>
          <cell r="AQ85">
            <v>0</v>
          </cell>
          <cell r="AR85">
            <v>0</v>
          </cell>
          <cell r="AS85">
            <v>0</v>
          </cell>
          <cell r="AT85">
            <v>644525.18345775013</v>
          </cell>
          <cell r="AU85">
            <v>142399.78103647046</v>
          </cell>
          <cell r="AV85">
            <v>163148.666</v>
          </cell>
          <cell r="AW85">
            <v>68770.25829831</v>
          </cell>
          <cell r="AX85">
            <v>950073.63049422053</v>
          </cell>
          <cell r="AY85">
            <v>944187.64049422054</v>
          </cell>
          <cell r="AZ85">
            <v>5115</v>
          </cell>
          <cell r="BA85">
            <v>792825</v>
          </cell>
          <cell r="BB85">
            <v>0</v>
          </cell>
          <cell r="BC85">
            <v>0</v>
          </cell>
          <cell r="BD85">
            <v>950073.63049422053</v>
          </cell>
          <cell r="BE85">
            <v>950073.63049422065</v>
          </cell>
          <cell r="BF85">
            <v>0</v>
          </cell>
          <cell r="BG85">
            <v>798710.99</v>
          </cell>
          <cell r="BH85">
            <v>635562.32400000002</v>
          </cell>
          <cell r="BI85">
            <v>786924.96449422056</v>
          </cell>
          <cell r="BJ85">
            <v>5076.9352548014231</v>
          </cell>
          <cell r="BK85">
            <v>5029.0746312101919</v>
          </cell>
          <cell r="BL85">
            <v>9.5167853135864136E-3</v>
          </cell>
          <cell r="BM85">
            <v>0</v>
          </cell>
          <cell r="BN85">
            <v>0</v>
          </cell>
          <cell r="BO85">
            <v>950073.63049422053</v>
          </cell>
          <cell r="BP85">
            <v>6091.5331644788421</v>
          </cell>
          <cell r="BQ85" t="str">
            <v>Y</v>
          </cell>
          <cell r="BR85">
            <v>6129.5072935111002</v>
          </cell>
          <cell r="BS85">
            <v>1.1286131520552134E-2</v>
          </cell>
          <cell r="BT85">
            <v>0</v>
          </cell>
          <cell r="BU85">
            <v>950073.63049422053</v>
          </cell>
          <cell r="BV85">
            <v>0</v>
          </cell>
          <cell r="BW85">
            <v>950073.63049422053</v>
          </cell>
          <cell r="BX85">
            <v>5885.99</v>
          </cell>
          <cell r="BY85">
            <v>944187.64049422054</v>
          </cell>
        </row>
        <row r="86">
          <cell r="C86">
            <v>8262349</v>
          </cell>
          <cell r="D86" t="str">
            <v>Heronshaw School</v>
          </cell>
          <cell r="E86">
            <v>159</v>
          </cell>
          <cell r="F86">
            <v>159</v>
          </cell>
          <cell r="G86">
            <v>0</v>
          </cell>
          <cell r="H86">
            <v>661158.09141795011</v>
          </cell>
          <cell r="I86">
            <v>0</v>
          </cell>
          <cell r="J86">
            <v>0</v>
          </cell>
          <cell r="K86">
            <v>14042.413799999917</v>
          </cell>
          <cell r="L86">
            <v>0</v>
          </cell>
          <cell r="M86">
            <v>33646.179599999807</v>
          </cell>
          <cell r="N86">
            <v>0</v>
          </cell>
          <cell r="O86">
            <v>2718.8831999999998</v>
          </cell>
          <cell r="P86">
            <v>2090.6563999999998</v>
          </cell>
          <cell r="Q86">
            <v>5154.549399999999</v>
          </cell>
          <cell r="R86">
            <v>1029.8799999999953</v>
          </cell>
          <cell r="S86">
            <v>2183.3455999999987</v>
          </cell>
          <cell r="T86">
            <v>0</v>
          </cell>
          <cell r="U86">
            <v>0</v>
          </cell>
          <cell r="V86">
            <v>0</v>
          </cell>
          <cell r="W86">
            <v>0</v>
          </cell>
          <cell r="X86">
            <v>0</v>
          </cell>
          <cell r="Y86">
            <v>0</v>
          </cell>
          <cell r="Z86">
            <v>0</v>
          </cell>
          <cell r="AA86">
            <v>28408.531166972411</v>
          </cell>
          <cell r="AB86">
            <v>0</v>
          </cell>
          <cell r="AC86">
            <v>51710.81684210524</v>
          </cell>
          <cell r="AD86">
            <v>0</v>
          </cell>
          <cell r="AE86">
            <v>0</v>
          </cell>
          <cell r="AF86">
            <v>0</v>
          </cell>
          <cell r="AG86">
            <v>157262.67600000001</v>
          </cell>
          <cell r="AH86">
            <v>0</v>
          </cell>
          <cell r="AI86">
            <v>0</v>
          </cell>
          <cell r="AJ86">
            <v>0</v>
          </cell>
          <cell r="AK86">
            <v>4915.1499999999996</v>
          </cell>
          <cell r="AL86">
            <v>0</v>
          </cell>
          <cell r="AM86">
            <v>0</v>
          </cell>
          <cell r="AN86">
            <v>0</v>
          </cell>
          <cell r="AO86">
            <v>0</v>
          </cell>
          <cell r="AP86">
            <v>0</v>
          </cell>
          <cell r="AQ86">
            <v>0</v>
          </cell>
          <cell r="AR86">
            <v>0</v>
          </cell>
          <cell r="AS86">
            <v>0</v>
          </cell>
          <cell r="AT86">
            <v>661158.09141795011</v>
          </cell>
          <cell r="AU86">
            <v>140985.25600907736</v>
          </cell>
          <cell r="AV86">
            <v>162177.826</v>
          </cell>
          <cell r="AW86">
            <v>70354.783169875824</v>
          </cell>
          <cell r="AX86">
            <v>964321.17342702753</v>
          </cell>
          <cell r="AY86">
            <v>959406.02342702751</v>
          </cell>
          <cell r="AZ86">
            <v>5115</v>
          </cell>
          <cell r="BA86">
            <v>813285</v>
          </cell>
          <cell r="BB86">
            <v>0</v>
          </cell>
          <cell r="BC86">
            <v>0</v>
          </cell>
          <cell r="BD86">
            <v>964321.17342702753</v>
          </cell>
          <cell r="BE86">
            <v>964321.17342702742</v>
          </cell>
          <cell r="BF86">
            <v>0</v>
          </cell>
          <cell r="BG86">
            <v>818200.15</v>
          </cell>
          <cell r="BH86">
            <v>656022.32400000002</v>
          </cell>
          <cell r="BI86">
            <v>802143.34742702753</v>
          </cell>
          <cell r="BJ86">
            <v>5044.926713377532</v>
          </cell>
          <cell r="BK86">
            <v>5016.1279000000013</v>
          </cell>
          <cell r="BL86">
            <v>5.7412438342193525E-3</v>
          </cell>
          <cell r="BM86">
            <v>0</v>
          </cell>
          <cell r="BN86">
            <v>0</v>
          </cell>
          <cell r="BO86">
            <v>964321.17342702753</v>
          </cell>
          <cell r="BP86">
            <v>6034.0001473397961</v>
          </cell>
          <cell r="BQ86" t="str">
            <v>Y</v>
          </cell>
          <cell r="BR86">
            <v>6064.9130404215566</v>
          </cell>
          <cell r="BS86">
            <v>3.8331177780648318E-2</v>
          </cell>
          <cell r="BT86">
            <v>0</v>
          </cell>
          <cell r="BU86">
            <v>964321.17342702753</v>
          </cell>
          <cell r="BV86">
            <v>0</v>
          </cell>
          <cell r="BW86">
            <v>964321.17342702753</v>
          </cell>
          <cell r="BX86">
            <v>4915.1499999999996</v>
          </cell>
          <cell r="BY86">
            <v>959406.02342702751</v>
          </cell>
        </row>
        <row r="87">
          <cell r="C87">
            <v>8262350</v>
          </cell>
          <cell r="D87" t="str">
            <v>Heronshill School and Nursery</v>
          </cell>
          <cell r="E87">
            <v>46</v>
          </cell>
          <cell r="F87">
            <v>46</v>
          </cell>
          <cell r="G87">
            <v>0</v>
          </cell>
          <cell r="H87">
            <v>191278.44154230002</v>
          </cell>
          <cell r="I87">
            <v>0</v>
          </cell>
          <cell r="J87">
            <v>0</v>
          </cell>
          <cell r="K87">
            <v>3120.5363999999845</v>
          </cell>
          <cell r="L87">
            <v>0</v>
          </cell>
          <cell r="M87">
            <v>7476.9287999999633</v>
          </cell>
          <cell r="N87">
            <v>0</v>
          </cell>
          <cell r="O87">
            <v>494.34239999999983</v>
          </cell>
          <cell r="P87">
            <v>1791.9911999999913</v>
          </cell>
          <cell r="Q87">
            <v>468.59539999999981</v>
          </cell>
          <cell r="R87">
            <v>514.93999999999983</v>
          </cell>
          <cell r="S87">
            <v>0</v>
          </cell>
          <cell r="T87">
            <v>0</v>
          </cell>
          <cell r="U87">
            <v>0</v>
          </cell>
          <cell r="V87">
            <v>0</v>
          </cell>
          <cell r="W87">
            <v>0</v>
          </cell>
          <cell r="X87">
            <v>0</v>
          </cell>
          <cell r="Y87">
            <v>0</v>
          </cell>
          <cell r="Z87">
            <v>0</v>
          </cell>
          <cell r="AA87">
            <v>7457.6600774193475</v>
          </cell>
          <cell r="AB87">
            <v>0</v>
          </cell>
          <cell r="AC87">
            <v>27444.52634482758</v>
          </cell>
          <cell r="AD87">
            <v>0</v>
          </cell>
          <cell r="AE87">
            <v>0</v>
          </cell>
          <cell r="AF87">
            <v>0</v>
          </cell>
          <cell r="AG87">
            <v>157262.67600000001</v>
          </cell>
          <cell r="AH87">
            <v>0</v>
          </cell>
          <cell r="AI87">
            <v>0</v>
          </cell>
          <cell r="AJ87">
            <v>0</v>
          </cell>
          <cell r="AK87">
            <v>4366.25</v>
          </cell>
          <cell r="AL87">
            <v>0</v>
          </cell>
          <cell r="AM87">
            <v>0</v>
          </cell>
          <cell r="AN87">
            <v>0</v>
          </cell>
          <cell r="AO87">
            <v>0</v>
          </cell>
          <cell r="AP87">
            <v>0</v>
          </cell>
          <cell r="AQ87">
            <v>0</v>
          </cell>
          <cell r="AR87">
            <v>0</v>
          </cell>
          <cell r="AS87">
            <v>0</v>
          </cell>
          <cell r="AT87">
            <v>191278.44154230002</v>
          </cell>
          <cell r="AU87">
            <v>48769.52062224687</v>
          </cell>
          <cell r="AV87">
            <v>161628.92600000001</v>
          </cell>
          <cell r="AW87">
            <v>26336.561241347154</v>
          </cell>
          <cell r="AX87">
            <v>401676.88816454692</v>
          </cell>
          <cell r="AY87">
            <v>397310.63816454692</v>
          </cell>
          <cell r="AZ87">
            <v>5115</v>
          </cell>
          <cell r="BA87">
            <v>235290</v>
          </cell>
          <cell r="BB87">
            <v>0</v>
          </cell>
          <cell r="BC87">
            <v>0</v>
          </cell>
          <cell r="BD87">
            <v>401676.88816454692</v>
          </cell>
          <cell r="BE87">
            <v>401676.88816454686</v>
          </cell>
          <cell r="BF87">
            <v>0</v>
          </cell>
          <cell r="BG87">
            <v>239656.25</v>
          </cell>
          <cell r="BH87">
            <v>78027.323999999993</v>
          </cell>
          <cell r="BI87">
            <v>240047.96216454692</v>
          </cell>
          <cell r="BJ87">
            <v>5218.433960098846</v>
          </cell>
          <cell r="BK87">
            <v>5192.6234089285717</v>
          </cell>
          <cell r="BL87">
            <v>4.970618729233039E-3</v>
          </cell>
          <cell r="BM87">
            <v>0</v>
          </cell>
          <cell r="BN87">
            <v>0</v>
          </cell>
          <cell r="BO87">
            <v>401676.88816454692</v>
          </cell>
          <cell r="BP87">
            <v>8637.1877861858029</v>
          </cell>
          <cell r="BQ87" t="str">
            <v>Y</v>
          </cell>
          <cell r="BR87">
            <v>8732.1062644466729</v>
          </cell>
          <cell r="BS87">
            <v>7.7085656020219551E-2</v>
          </cell>
          <cell r="BT87">
            <v>0</v>
          </cell>
          <cell r="BU87">
            <v>401676.88816454692</v>
          </cell>
          <cell r="BV87">
            <v>0</v>
          </cell>
          <cell r="BW87">
            <v>401676.88816454692</v>
          </cell>
          <cell r="BX87">
            <v>4366.25</v>
          </cell>
          <cell r="BY87">
            <v>397310.63816454692</v>
          </cell>
        </row>
        <row r="88">
          <cell r="C88">
            <v>8262351</v>
          </cell>
          <cell r="D88" t="str">
            <v>Drayton Park School</v>
          </cell>
          <cell r="E88">
            <v>315</v>
          </cell>
          <cell r="F88">
            <v>315</v>
          </cell>
          <cell r="G88">
            <v>0</v>
          </cell>
          <cell r="H88">
            <v>1309841.5018657502</v>
          </cell>
          <cell r="I88">
            <v>0</v>
          </cell>
          <cell r="J88">
            <v>0</v>
          </cell>
          <cell r="K88">
            <v>79053.58879999991</v>
          </cell>
          <cell r="L88">
            <v>0</v>
          </cell>
          <cell r="M88">
            <v>190661.68439999971</v>
          </cell>
          <cell r="N88">
            <v>0</v>
          </cell>
          <cell r="O88">
            <v>8156.6495999999406</v>
          </cell>
          <cell r="P88">
            <v>11946.607999999909</v>
          </cell>
          <cell r="Q88">
            <v>26709.937799999858</v>
          </cell>
          <cell r="R88">
            <v>1544.8199999999995</v>
          </cell>
          <cell r="S88">
            <v>36571.038799999878</v>
          </cell>
          <cell r="T88">
            <v>61998.775999999991</v>
          </cell>
          <cell r="U88">
            <v>0</v>
          </cell>
          <cell r="V88">
            <v>0</v>
          </cell>
          <cell r="W88">
            <v>0</v>
          </cell>
          <cell r="X88">
            <v>0</v>
          </cell>
          <cell r="Y88">
            <v>0</v>
          </cell>
          <cell r="Z88">
            <v>0</v>
          </cell>
          <cell r="AA88">
            <v>40701.076723404214</v>
          </cell>
          <cell r="AB88">
            <v>0</v>
          </cell>
          <cell r="AC88">
            <v>130482.90520462135</v>
          </cell>
          <cell r="AD88">
            <v>0</v>
          </cell>
          <cell r="AE88">
            <v>21404.510979999686</v>
          </cell>
          <cell r="AF88">
            <v>0</v>
          </cell>
          <cell r="AG88">
            <v>157262.67600000001</v>
          </cell>
          <cell r="AH88">
            <v>0</v>
          </cell>
          <cell r="AI88">
            <v>0</v>
          </cell>
          <cell r="AJ88">
            <v>0</v>
          </cell>
          <cell r="AK88">
            <v>7829.48</v>
          </cell>
          <cell r="AL88">
            <v>0</v>
          </cell>
          <cell r="AM88">
            <v>0</v>
          </cell>
          <cell r="AN88">
            <v>0</v>
          </cell>
          <cell r="AO88">
            <v>0</v>
          </cell>
          <cell r="AP88">
            <v>0</v>
          </cell>
          <cell r="AQ88">
            <v>0</v>
          </cell>
          <cell r="AR88">
            <v>0</v>
          </cell>
          <cell r="AS88">
            <v>0</v>
          </cell>
          <cell r="AT88">
            <v>1309841.5018657502</v>
          </cell>
          <cell r="AU88">
            <v>609231.59630802437</v>
          </cell>
          <cell r="AV88">
            <v>165092.15600000002</v>
          </cell>
          <cell r="AW88">
            <v>244219.83616717148</v>
          </cell>
          <cell r="AX88">
            <v>2084165.2541737745</v>
          </cell>
          <cell r="AY88">
            <v>2076335.7741737745</v>
          </cell>
          <cell r="AZ88">
            <v>5115</v>
          </cell>
          <cell r="BA88">
            <v>1611225</v>
          </cell>
          <cell r="BB88">
            <v>0</v>
          </cell>
          <cell r="BC88">
            <v>0</v>
          </cell>
          <cell r="BD88">
            <v>2084165.2541737745</v>
          </cell>
          <cell r="BE88">
            <v>2084165.2541737752</v>
          </cell>
          <cell r="BF88">
            <v>0</v>
          </cell>
          <cell r="BG88">
            <v>1619054.48</v>
          </cell>
          <cell r="BH88">
            <v>1453962.324</v>
          </cell>
          <cell r="BI88">
            <v>1919073.0981737745</v>
          </cell>
          <cell r="BJ88">
            <v>6092.2955497580142</v>
          </cell>
          <cell r="BK88">
            <v>5798.2679080246908</v>
          </cell>
          <cell r="BL88">
            <v>5.0709564717834936E-2</v>
          </cell>
          <cell r="BM88">
            <v>0</v>
          </cell>
          <cell r="BN88">
            <v>0</v>
          </cell>
          <cell r="BO88">
            <v>2084165.2541737745</v>
          </cell>
          <cell r="BP88">
            <v>6591.5421402342045</v>
          </cell>
          <cell r="BQ88" t="str">
            <v>Y</v>
          </cell>
          <cell r="BR88">
            <v>6616.3976322976969</v>
          </cell>
          <cell r="BS88">
            <v>3.2465046869158742E-2</v>
          </cell>
          <cell r="BT88">
            <v>0</v>
          </cell>
          <cell r="BU88">
            <v>2084165.2541737745</v>
          </cell>
          <cell r="BV88">
            <v>0</v>
          </cell>
          <cell r="BW88">
            <v>2084165.2541737745</v>
          </cell>
          <cell r="BX88">
            <v>7829.48</v>
          </cell>
          <cell r="BY88">
            <v>2076335.7741737745</v>
          </cell>
        </row>
        <row r="89">
          <cell r="C89">
            <v>8262353</v>
          </cell>
          <cell r="D89" t="str">
            <v>Emerson Valley School</v>
          </cell>
          <cell r="E89">
            <v>448</v>
          </cell>
          <cell r="F89">
            <v>448</v>
          </cell>
          <cell r="G89">
            <v>0</v>
          </cell>
          <cell r="H89">
            <v>1862885.6915424003</v>
          </cell>
          <cell r="I89">
            <v>0</v>
          </cell>
          <cell r="J89">
            <v>0</v>
          </cell>
          <cell r="K89">
            <v>65531.264399999993</v>
          </cell>
          <cell r="L89">
            <v>0</v>
          </cell>
          <cell r="M89">
            <v>166984.74319999953</v>
          </cell>
          <cell r="N89">
            <v>0</v>
          </cell>
          <cell r="O89">
            <v>2966.0543999999909</v>
          </cell>
          <cell r="P89">
            <v>5674.6387999999888</v>
          </cell>
          <cell r="Q89">
            <v>1874.3815999999981</v>
          </cell>
          <cell r="R89">
            <v>514.93999999999846</v>
          </cell>
          <cell r="S89">
            <v>1637.5091999999997</v>
          </cell>
          <cell r="T89">
            <v>0</v>
          </cell>
          <cell r="U89">
            <v>0</v>
          </cell>
          <cell r="V89">
            <v>0</v>
          </cell>
          <cell r="W89">
            <v>0</v>
          </cell>
          <cell r="X89">
            <v>0</v>
          </cell>
          <cell r="Y89">
            <v>0</v>
          </cell>
          <cell r="Z89">
            <v>0</v>
          </cell>
          <cell r="AA89">
            <v>45860.556399999841</v>
          </cell>
          <cell r="AB89">
            <v>0</v>
          </cell>
          <cell r="AC89">
            <v>154966.40867774835</v>
          </cell>
          <cell r="AD89">
            <v>0</v>
          </cell>
          <cell r="AE89">
            <v>9415.3827908878593</v>
          </cell>
          <cell r="AF89">
            <v>0</v>
          </cell>
          <cell r="AG89">
            <v>157262.67600000001</v>
          </cell>
          <cell r="AH89">
            <v>0</v>
          </cell>
          <cell r="AI89">
            <v>0</v>
          </cell>
          <cell r="AJ89">
            <v>0</v>
          </cell>
          <cell r="AK89">
            <v>23378.13</v>
          </cell>
          <cell r="AL89">
            <v>0</v>
          </cell>
          <cell r="AM89">
            <v>0</v>
          </cell>
          <cell r="AN89">
            <v>0</v>
          </cell>
          <cell r="AO89">
            <v>0</v>
          </cell>
          <cell r="AP89">
            <v>0</v>
          </cell>
          <cell r="AQ89">
            <v>0</v>
          </cell>
          <cell r="AR89">
            <v>0</v>
          </cell>
          <cell r="AS89">
            <v>0</v>
          </cell>
          <cell r="AT89">
            <v>1862885.6915424003</v>
          </cell>
          <cell r="AU89">
            <v>455425.87946863554</v>
          </cell>
          <cell r="AV89">
            <v>180640.80600000001</v>
          </cell>
          <cell r="AW89">
            <v>211950.53975445751</v>
          </cell>
          <cell r="AX89">
            <v>2498952.3770110356</v>
          </cell>
          <cell r="AY89">
            <v>2475574.2470110357</v>
          </cell>
          <cell r="AZ89">
            <v>5115</v>
          </cell>
          <cell r="BA89">
            <v>2291520</v>
          </cell>
          <cell r="BB89">
            <v>0</v>
          </cell>
          <cell r="BC89">
            <v>0</v>
          </cell>
          <cell r="BD89">
            <v>2498952.3770110356</v>
          </cell>
          <cell r="BE89">
            <v>2498952.3770110351</v>
          </cell>
          <cell r="BF89">
            <v>0</v>
          </cell>
          <cell r="BG89">
            <v>2314898.13</v>
          </cell>
          <cell r="BH89">
            <v>2134257.324</v>
          </cell>
          <cell r="BI89">
            <v>2318311.5710110357</v>
          </cell>
          <cell r="BJ89">
            <v>5174.8026138639189</v>
          </cell>
          <cell r="BK89">
            <v>5014.7873572043009</v>
          </cell>
          <cell r="BL89">
            <v>3.1908682315260735E-2</v>
          </cell>
          <cell r="BM89">
            <v>0</v>
          </cell>
          <cell r="BN89">
            <v>0</v>
          </cell>
          <cell r="BO89">
            <v>2498952.3770110356</v>
          </cell>
          <cell r="BP89">
            <v>5525.8353727924905</v>
          </cell>
          <cell r="BQ89" t="str">
            <v>Y</v>
          </cell>
          <cell r="BR89">
            <v>5578.0186986853469</v>
          </cell>
          <cell r="BS89">
            <v>1.5747345177871797E-2</v>
          </cell>
          <cell r="BT89">
            <v>0</v>
          </cell>
          <cell r="BU89">
            <v>2498952.3770110356</v>
          </cell>
          <cell r="BV89">
            <v>0</v>
          </cell>
          <cell r="BW89">
            <v>2498952.3770110356</v>
          </cell>
          <cell r="BX89">
            <v>23378.13</v>
          </cell>
          <cell r="BY89">
            <v>2475574.2470110357</v>
          </cell>
        </row>
        <row r="90">
          <cell r="C90">
            <v>8263058</v>
          </cell>
          <cell r="D90" t="str">
            <v>St Mary's Wavendon CofE Primary</v>
          </cell>
          <cell r="E90">
            <v>446</v>
          </cell>
          <cell r="F90">
            <v>446</v>
          </cell>
          <cell r="G90">
            <v>0</v>
          </cell>
          <cell r="H90">
            <v>1854569.2375623002</v>
          </cell>
          <cell r="I90">
            <v>0</v>
          </cell>
          <cell r="J90">
            <v>0</v>
          </cell>
          <cell r="K90">
            <v>56169.655199999994</v>
          </cell>
          <cell r="L90">
            <v>0</v>
          </cell>
          <cell r="M90">
            <v>135830.87319999962</v>
          </cell>
          <cell r="N90">
            <v>0</v>
          </cell>
          <cell r="O90">
            <v>247.72664089887587</v>
          </cell>
          <cell r="P90">
            <v>898.00907325842638</v>
          </cell>
          <cell r="Q90">
            <v>0</v>
          </cell>
          <cell r="R90">
            <v>0</v>
          </cell>
          <cell r="S90">
            <v>0</v>
          </cell>
          <cell r="T90">
            <v>0</v>
          </cell>
          <cell r="U90">
            <v>0</v>
          </cell>
          <cell r="V90">
            <v>0</v>
          </cell>
          <cell r="W90">
            <v>0</v>
          </cell>
          <cell r="X90">
            <v>0</v>
          </cell>
          <cell r="Y90">
            <v>0</v>
          </cell>
          <cell r="Z90">
            <v>0</v>
          </cell>
          <cell r="AA90">
            <v>61105.081195744482</v>
          </cell>
          <cell r="AB90">
            <v>0</v>
          </cell>
          <cell r="AC90">
            <v>217484.67469671255</v>
          </cell>
          <cell r="AD90">
            <v>0</v>
          </cell>
          <cell r="AE90">
            <v>55392.911353621435</v>
          </cell>
          <cell r="AF90">
            <v>0</v>
          </cell>
          <cell r="AG90">
            <v>157262.67600000001</v>
          </cell>
          <cell r="AH90">
            <v>0</v>
          </cell>
          <cell r="AI90">
            <v>0</v>
          </cell>
          <cell r="AJ90">
            <v>0</v>
          </cell>
          <cell r="AK90">
            <v>14197.99</v>
          </cell>
          <cell r="AL90">
            <v>0</v>
          </cell>
          <cell r="AM90">
            <v>0</v>
          </cell>
          <cell r="AN90">
            <v>0</v>
          </cell>
          <cell r="AO90">
            <v>0</v>
          </cell>
          <cell r="AP90">
            <v>0</v>
          </cell>
          <cell r="AQ90">
            <v>0</v>
          </cell>
          <cell r="AR90">
            <v>0</v>
          </cell>
          <cell r="AS90">
            <v>0</v>
          </cell>
          <cell r="AT90">
            <v>1854569.2375623002</v>
          </cell>
          <cell r="AU90">
            <v>527128.93136023532</v>
          </cell>
          <cell r="AV90">
            <v>171460.666</v>
          </cell>
          <cell r="AW90">
            <v>232715.02733705463</v>
          </cell>
          <cell r="AX90">
            <v>2553158.8349225358</v>
          </cell>
          <cell r="AY90">
            <v>2538960.8449225356</v>
          </cell>
          <cell r="AZ90">
            <v>5115</v>
          </cell>
          <cell r="BA90">
            <v>2281290</v>
          </cell>
          <cell r="BB90">
            <v>0</v>
          </cell>
          <cell r="BC90">
            <v>0</v>
          </cell>
          <cell r="BD90">
            <v>2553158.8349225358</v>
          </cell>
          <cell r="BE90">
            <v>2553158.8349225363</v>
          </cell>
          <cell r="BF90">
            <v>0</v>
          </cell>
          <cell r="BG90">
            <v>2295487.9900000002</v>
          </cell>
          <cell r="BH90">
            <v>2124027.324</v>
          </cell>
          <cell r="BI90">
            <v>2381698.1689225356</v>
          </cell>
          <cell r="BJ90">
            <v>5340.1304235931293</v>
          </cell>
          <cell r="BK90">
            <v>5202.2488745098044</v>
          </cell>
          <cell r="BL90">
            <v>2.6504220080458406E-2</v>
          </cell>
          <cell r="BM90">
            <v>0</v>
          </cell>
          <cell r="BN90">
            <v>0</v>
          </cell>
          <cell r="BO90">
            <v>2553158.8349225358</v>
          </cell>
          <cell r="BP90">
            <v>5692.7373204541154</v>
          </cell>
          <cell r="BQ90" t="str">
            <v>Y</v>
          </cell>
          <cell r="BR90">
            <v>5724.5713787500799</v>
          </cell>
          <cell r="BS90">
            <v>2.4600103885485947E-2</v>
          </cell>
          <cell r="BT90">
            <v>0</v>
          </cell>
          <cell r="BU90">
            <v>2553158.8349225358</v>
          </cell>
          <cell r="BV90">
            <v>0</v>
          </cell>
          <cell r="BW90">
            <v>2553158.8349225358</v>
          </cell>
          <cell r="BX90">
            <v>14197.99</v>
          </cell>
          <cell r="BY90">
            <v>2538960.8449225356</v>
          </cell>
        </row>
        <row r="91">
          <cell r="C91">
            <v>8263388</v>
          </cell>
          <cell r="D91" t="str">
            <v>Oxley Park Academy</v>
          </cell>
          <cell r="E91">
            <v>646</v>
          </cell>
          <cell r="F91">
            <v>646</v>
          </cell>
          <cell r="G91">
            <v>0</v>
          </cell>
          <cell r="H91">
            <v>2686214.6355723003</v>
          </cell>
          <cell r="I91">
            <v>0</v>
          </cell>
          <cell r="J91">
            <v>0</v>
          </cell>
          <cell r="K91">
            <v>68651.800799999866</v>
          </cell>
          <cell r="L91">
            <v>0</v>
          </cell>
          <cell r="M91">
            <v>169477.05279999948</v>
          </cell>
          <cell r="N91">
            <v>0</v>
          </cell>
          <cell r="O91">
            <v>5446.1970455813871</v>
          </cell>
          <cell r="P91">
            <v>2692.1542213953444</v>
          </cell>
          <cell r="Q91">
            <v>4693.2190449612253</v>
          </cell>
          <cell r="R91">
            <v>0</v>
          </cell>
          <cell r="S91">
            <v>3280.0959479069738</v>
          </cell>
          <cell r="T91">
            <v>0</v>
          </cell>
          <cell r="U91">
            <v>0</v>
          </cell>
          <cell r="V91">
            <v>0</v>
          </cell>
          <cell r="W91">
            <v>0</v>
          </cell>
          <cell r="X91">
            <v>0</v>
          </cell>
          <cell r="Y91">
            <v>0</v>
          </cell>
          <cell r="Z91">
            <v>0</v>
          </cell>
          <cell r="AA91">
            <v>51186.334947747695</v>
          </cell>
          <cell r="AB91">
            <v>0</v>
          </cell>
          <cell r="AC91">
            <v>206197.91177826645</v>
          </cell>
          <cell r="AD91">
            <v>0</v>
          </cell>
          <cell r="AE91">
            <v>15544.869805953462</v>
          </cell>
          <cell r="AF91">
            <v>0</v>
          </cell>
          <cell r="AG91">
            <v>157262.67600000001</v>
          </cell>
          <cell r="AH91">
            <v>0</v>
          </cell>
          <cell r="AI91">
            <v>0</v>
          </cell>
          <cell r="AJ91">
            <v>85171.076000000001</v>
          </cell>
          <cell r="AK91">
            <v>26375.9</v>
          </cell>
          <cell r="AL91">
            <v>0</v>
          </cell>
          <cell r="AM91">
            <v>0</v>
          </cell>
          <cell r="AN91">
            <v>0</v>
          </cell>
          <cell r="AO91">
            <v>0</v>
          </cell>
          <cell r="AP91">
            <v>0</v>
          </cell>
          <cell r="AQ91">
            <v>0</v>
          </cell>
          <cell r="AR91">
            <v>0</v>
          </cell>
          <cell r="AS91">
            <v>0</v>
          </cell>
          <cell r="AT91">
            <v>2686214.6355723003</v>
          </cell>
          <cell r="AU91">
            <v>527169.63639181189</v>
          </cell>
          <cell r="AV91">
            <v>268809.652</v>
          </cell>
          <cell r="AW91">
            <v>275733.4574378687</v>
          </cell>
          <cell r="AX91">
            <v>3482193.9239641121</v>
          </cell>
          <cell r="AY91">
            <v>3370646.9479641123</v>
          </cell>
          <cell r="AZ91">
            <v>5115</v>
          </cell>
          <cell r="BA91">
            <v>3304290</v>
          </cell>
          <cell r="BB91">
            <v>0</v>
          </cell>
          <cell r="BC91">
            <v>0</v>
          </cell>
          <cell r="BD91">
            <v>3482193.9239641121</v>
          </cell>
          <cell r="BE91">
            <v>3482193.9239641121</v>
          </cell>
          <cell r="BF91">
            <v>0</v>
          </cell>
          <cell r="BG91">
            <v>3415836.9759999998</v>
          </cell>
          <cell r="BH91">
            <v>3147027.324</v>
          </cell>
          <cell r="BI91">
            <v>3213384.2719641123</v>
          </cell>
          <cell r="BJ91">
            <v>4974.2790587679756</v>
          </cell>
          <cell r="BK91">
            <v>4879.9403875776406</v>
          </cell>
          <cell r="BL91">
            <v>1.9331931068355492E-2</v>
          </cell>
          <cell r="BM91">
            <v>0</v>
          </cell>
          <cell r="BN91">
            <v>0</v>
          </cell>
          <cell r="BO91">
            <v>3482193.9239641121</v>
          </cell>
          <cell r="BP91">
            <v>5217.7197336905765</v>
          </cell>
          <cell r="BQ91" t="str">
            <v>Y</v>
          </cell>
          <cell r="BR91">
            <v>5390.393071151876</v>
          </cell>
          <cell r="BS91">
            <v>1.9557296501502952E-2</v>
          </cell>
          <cell r="BT91">
            <v>0</v>
          </cell>
          <cell r="BU91">
            <v>3482193.9239641121</v>
          </cell>
          <cell r="BV91">
            <v>0</v>
          </cell>
          <cell r="BW91">
            <v>3482193.9239641121</v>
          </cell>
          <cell r="BX91">
            <v>26375.9</v>
          </cell>
          <cell r="BY91">
            <v>3455818.0239641122</v>
          </cell>
        </row>
        <row r="92">
          <cell r="C92">
            <v>8263389</v>
          </cell>
          <cell r="D92" t="str">
            <v>Tickford Park Primary School</v>
          </cell>
          <cell r="E92">
            <v>315</v>
          </cell>
          <cell r="F92">
            <v>315</v>
          </cell>
          <cell r="G92">
            <v>0</v>
          </cell>
          <cell r="H92">
            <v>1309841.5018657502</v>
          </cell>
          <cell r="I92">
            <v>0</v>
          </cell>
          <cell r="J92">
            <v>0</v>
          </cell>
          <cell r="K92">
            <v>26004.469999999881</v>
          </cell>
          <cell r="L92">
            <v>0</v>
          </cell>
          <cell r="M92">
            <v>62307.739999999714</v>
          </cell>
          <cell r="N92">
            <v>0</v>
          </cell>
          <cell r="O92">
            <v>495.91673885350269</v>
          </cell>
          <cell r="P92">
            <v>1198.4654522292983</v>
          </cell>
          <cell r="Q92">
            <v>470.08774203821525</v>
          </cell>
          <cell r="R92">
            <v>516.57993630573105</v>
          </cell>
          <cell r="S92">
            <v>0</v>
          </cell>
          <cell r="T92">
            <v>0</v>
          </cell>
          <cell r="U92">
            <v>0</v>
          </cell>
          <cell r="V92">
            <v>0</v>
          </cell>
          <cell r="W92">
            <v>0</v>
          </cell>
          <cell r="X92">
            <v>0</v>
          </cell>
          <cell r="Y92">
            <v>0</v>
          </cell>
          <cell r="Z92">
            <v>0</v>
          </cell>
          <cell r="AA92">
            <v>9965.75607194244</v>
          </cell>
          <cell r="AB92">
            <v>0</v>
          </cell>
          <cell r="AC92">
            <v>120461.94183362609</v>
          </cell>
          <cell r="AD92">
            <v>0</v>
          </cell>
          <cell r="AE92">
            <v>0</v>
          </cell>
          <cell r="AF92">
            <v>0</v>
          </cell>
          <cell r="AG92">
            <v>157262.67600000001</v>
          </cell>
          <cell r="AH92">
            <v>0</v>
          </cell>
          <cell r="AI92">
            <v>0</v>
          </cell>
          <cell r="AJ92">
            <v>0</v>
          </cell>
          <cell r="AK92">
            <v>7662.89</v>
          </cell>
          <cell r="AL92">
            <v>0</v>
          </cell>
          <cell r="AM92">
            <v>0</v>
          </cell>
          <cell r="AN92">
            <v>0</v>
          </cell>
          <cell r="AO92">
            <v>0</v>
          </cell>
          <cell r="AP92">
            <v>0</v>
          </cell>
          <cell r="AQ92">
            <v>0</v>
          </cell>
          <cell r="AR92">
            <v>0</v>
          </cell>
          <cell r="AS92">
            <v>0</v>
          </cell>
          <cell r="AT92">
            <v>1309841.5018657502</v>
          </cell>
          <cell r="AU92">
            <v>221420.95777499487</v>
          </cell>
          <cell r="AV92">
            <v>164925.56600000002</v>
          </cell>
          <cell r="AW92">
            <v>137516.64252436633</v>
          </cell>
          <cell r="AX92">
            <v>1696188.0256407452</v>
          </cell>
          <cell r="AY92">
            <v>1688525.1356407453</v>
          </cell>
          <cell r="AZ92">
            <v>5115</v>
          </cell>
          <cell r="BA92">
            <v>1611225</v>
          </cell>
          <cell r="BB92">
            <v>0</v>
          </cell>
          <cell r="BC92">
            <v>0</v>
          </cell>
          <cell r="BD92">
            <v>1696188.0256407452</v>
          </cell>
          <cell r="BE92">
            <v>1696188.0256407454</v>
          </cell>
          <cell r="BF92">
            <v>0</v>
          </cell>
          <cell r="BG92">
            <v>1618887.89</v>
          </cell>
          <cell r="BH92">
            <v>1453962.324</v>
          </cell>
          <cell r="BI92">
            <v>1531262.4596407453</v>
          </cell>
          <cell r="BJ92">
            <v>4861.1506655261755</v>
          </cell>
          <cell r="BK92">
            <v>4708.0698347305388</v>
          </cell>
          <cell r="BL92">
            <v>3.2514562478744152E-2</v>
          </cell>
          <cell r="BM92">
            <v>0</v>
          </cell>
          <cell r="BN92">
            <v>0</v>
          </cell>
          <cell r="BO92">
            <v>1696188.0256407452</v>
          </cell>
          <cell r="BP92">
            <v>5360.3972560023658</v>
          </cell>
          <cell r="BQ92" t="str">
            <v>Y</v>
          </cell>
          <cell r="BR92">
            <v>5384.7238909230009</v>
          </cell>
          <cell r="BS92">
            <v>3.4904836248539572E-2</v>
          </cell>
          <cell r="BT92">
            <v>0</v>
          </cell>
          <cell r="BU92">
            <v>1696188.0256407452</v>
          </cell>
          <cell r="BV92">
            <v>0</v>
          </cell>
          <cell r="BW92">
            <v>1696188.0256407452</v>
          </cell>
          <cell r="BX92">
            <v>7662.89</v>
          </cell>
          <cell r="BY92">
            <v>1688525.1356407453</v>
          </cell>
        </row>
        <row r="93">
          <cell r="C93">
            <v>8263391</v>
          </cell>
          <cell r="D93" t="str">
            <v>Brooklands Farm Primary School</v>
          </cell>
          <cell r="E93">
            <v>1240</v>
          </cell>
          <cell r="F93">
            <v>1240</v>
          </cell>
          <cell r="G93">
            <v>0</v>
          </cell>
          <cell r="H93">
            <v>5156201.467662001</v>
          </cell>
          <cell r="I93">
            <v>0</v>
          </cell>
          <cell r="J93">
            <v>0</v>
          </cell>
          <cell r="K93">
            <v>68131.711399999622</v>
          </cell>
          <cell r="L93">
            <v>0</v>
          </cell>
          <cell r="M93">
            <v>164492.43359999877</v>
          </cell>
          <cell r="N93">
            <v>0</v>
          </cell>
          <cell r="O93">
            <v>3215.8190024212981</v>
          </cell>
          <cell r="P93">
            <v>2989.0625343018555</v>
          </cell>
          <cell r="Q93">
            <v>3751.7888361581918</v>
          </cell>
          <cell r="R93">
            <v>1546.0668280871619</v>
          </cell>
          <cell r="S93">
            <v>2185.107783696526</v>
          </cell>
          <cell r="T93">
            <v>0</v>
          </cell>
          <cell r="U93">
            <v>0</v>
          </cell>
          <cell r="V93">
            <v>0</v>
          </cell>
          <cell r="W93">
            <v>0</v>
          </cell>
          <cell r="X93">
            <v>0</v>
          </cell>
          <cell r="Y93">
            <v>0</v>
          </cell>
          <cell r="Z93">
            <v>0</v>
          </cell>
          <cell r="AA93">
            <v>231437.10453983114</v>
          </cell>
          <cell r="AB93">
            <v>0</v>
          </cell>
          <cell r="AC93">
            <v>478416.84141711827</v>
          </cell>
          <cell r="AD93">
            <v>0</v>
          </cell>
          <cell r="AE93">
            <v>47272.521879999964</v>
          </cell>
          <cell r="AF93">
            <v>0</v>
          </cell>
          <cell r="AG93">
            <v>157262.67600000001</v>
          </cell>
          <cell r="AH93">
            <v>0</v>
          </cell>
          <cell r="AI93">
            <v>0</v>
          </cell>
          <cell r="AJ93">
            <v>85171.076000000001</v>
          </cell>
          <cell r="AK93">
            <v>263481.31</v>
          </cell>
          <cell r="AL93">
            <v>0</v>
          </cell>
          <cell r="AM93">
            <v>0</v>
          </cell>
          <cell r="AN93">
            <v>0</v>
          </cell>
          <cell r="AO93">
            <v>0</v>
          </cell>
          <cell r="AP93">
            <v>0</v>
          </cell>
          <cell r="AQ93">
            <v>0</v>
          </cell>
          <cell r="AR93">
            <v>0</v>
          </cell>
          <cell r="AS93">
            <v>0</v>
          </cell>
          <cell r="AT93">
            <v>5156201.467662001</v>
          </cell>
          <cell r="AU93">
            <v>1003438.4578216128</v>
          </cell>
          <cell r="AV93">
            <v>505915.06200000003</v>
          </cell>
          <cell r="AW93">
            <v>534910.37998718699</v>
          </cell>
          <cell r="AX93">
            <v>6665554.9874836141</v>
          </cell>
          <cell r="AY93">
            <v>6316902.6014836142</v>
          </cell>
          <cell r="AZ93">
            <v>5115</v>
          </cell>
          <cell r="BA93">
            <v>6342600</v>
          </cell>
          <cell r="BB93">
            <v>25697.398516385816</v>
          </cell>
          <cell r="BC93">
            <v>0</v>
          </cell>
          <cell r="BD93">
            <v>6691252.3859999999</v>
          </cell>
          <cell r="BE93">
            <v>6691252.385999999</v>
          </cell>
          <cell r="BF93">
            <v>0</v>
          </cell>
          <cell r="BG93">
            <v>6691252.3859999999</v>
          </cell>
          <cell r="BH93">
            <v>6185337.324</v>
          </cell>
          <cell r="BI93">
            <v>6185337.324</v>
          </cell>
          <cell r="BJ93">
            <v>4988.1752612903229</v>
          </cell>
          <cell r="BK93">
            <v>4982.3848991974319</v>
          </cell>
          <cell r="BL93">
            <v>1.1621667554876564E-3</v>
          </cell>
          <cell r="BM93">
            <v>0</v>
          </cell>
          <cell r="BN93">
            <v>0</v>
          </cell>
          <cell r="BO93">
            <v>6691252.3859999999</v>
          </cell>
          <cell r="BP93">
            <v>5115</v>
          </cell>
          <cell r="BQ93" t="str">
            <v>Y</v>
          </cell>
          <cell r="BR93">
            <v>5396.1712790322581</v>
          </cell>
          <cell r="BS93">
            <v>1.0957138033130143E-2</v>
          </cell>
          <cell r="BT93">
            <v>0</v>
          </cell>
          <cell r="BU93">
            <v>6691252.3859999999</v>
          </cell>
          <cell r="BV93">
            <v>0</v>
          </cell>
          <cell r="BW93">
            <v>6691252.3859999999</v>
          </cell>
          <cell r="BX93">
            <v>263481.31</v>
          </cell>
          <cell r="BY93">
            <v>6427771.0760000004</v>
          </cell>
        </row>
        <row r="94">
          <cell r="C94">
            <v>8263392</v>
          </cell>
          <cell r="D94" t="str">
            <v>Priory Rise School</v>
          </cell>
          <cell r="E94">
            <v>630</v>
          </cell>
          <cell r="F94">
            <v>630</v>
          </cell>
          <cell r="G94">
            <v>0</v>
          </cell>
          <cell r="H94">
            <v>2619683.0037315004</v>
          </cell>
          <cell r="I94">
            <v>0</v>
          </cell>
          <cell r="J94">
            <v>0</v>
          </cell>
          <cell r="K94">
            <v>29125.006399999969</v>
          </cell>
          <cell r="L94">
            <v>0</v>
          </cell>
          <cell r="M94">
            <v>71030.823599999945</v>
          </cell>
          <cell r="N94">
            <v>0</v>
          </cell>
          <cell r="O94">
            <v>1485.3849538950708</v>
          </cell>
          <cell r="P94">
            <v>2692.2602289348069</v>
          </cell>
          <cell r="Q94">
            <v>1408.0211542130357</v>
          </cell>
          <cell r="R94">
            <v>515.75866454689856</v>
          </cell>
          <cell r="S94">
            <v>0</v>
          </cell>
          <cell r="T94">
            <v>0</v>
          </cell>
          <cell r="U94">
            <v>0</v>
          </cell>
          <cell r="V94">
            <v>0</v>
          </cell>
          <cell r="W94">
            <v>0</v>
          </cell>
          <cell r="X94">
            <v>0</v>
          </cell>
          <cell r="Y94">
            <v>0</v>
          </cell>
          <cell r="Z94">
            <v>0</v>
          </cell>
          <cell r="AA94">
            <v>107206.49548051931</v>
          </cell>
          <cell r="AB94">
            <v>0</v>
          </cell>
          <cell r="AC94">
            <v>132996.55795876833</v>
          </cell>
          <cell r="AD94">
            <v>0</v>
          </cell>
          <cell r="AE94">
            <v>0</v>
          </cell>
          <cell r="AF94">
            <v>0</v>
          </cell>
          <cell r="AG94">
            <v>157262.67600000001</v>
          </cell>
          <cell r="AH94">
            <v>0</v>
          </cell>
          <cell r="AI94">
            <v>0</v>
          </cell>
          <cell r="AJ94">
            <v>0</v>
          </cell>
          <cell r="AK94">
            <v>20101.21</v>
          </cell>
          <cell r="AL94">
            <v>0</v>
          </cell>
          <cell r="AM94">
            <v>0</v>
          </cell>
          <cell r="AN94">
            <v>0</v>
          </cell>
          <cell r="AO94">
            <v>0</v>
          </cell>
          <cell r="AP94">
            <v>0</v>
          </cell>
          <cell r="AQ94">
            <v>0</v>
          </cell>
          <cell r="AR94">
            <v>0</v>
          </cell>
          <cell r="AS94">
            <v>0</v>
          </cell>
          <cell r="AT94">
            <v>2619683.0037315004</v>
          </cell>
          <cell r="AU94">
            <v>346460.30844087736</v>
          </cell>
          <cell r="AV94">
            <v>177363.886</v>
          </cell>
          <cell r="AW94">
            <v>250234.24019110927</v>
          </cell>
          <cell r="AX94">
            <v>3143507.1981723774</v>
          </cell>
          <cell r="AY94">
            <v>3123405.9881723775</v>
          </cell>
          <cell r="AZ94">
            <v>5115</v>
          </cell>
          <cell r="BA94">
            <v>3222450</v>
          </cell>
          <cell r="BB94">
            <v>99044.01182762254</v>
          </cell>
          <cell r="BC94">
            <v>0</v>
          </cell>
          <cell r="BD94">
            <v>3242551.21</v>
          </cell>
          <cell r="BE94">
            <v>3242551.21</v>
          </cell>
          <cell r="BF94">
            <v>0</v>
          </cell>
          <cell r="BG94">
            <v>3242551.21</v>
          </cell>
          <cell r="BH94">
            <v>3065187.324</v>
          </cell>
          <cell r="BI94">
            <v>3065187.324</v>
          </cell>
          <cell r="BJ94">
            <v>4865.3767047619049</v>
          </cell>
          <cell r="BK94">
            <v>4857.8629920382164</v>
          </cell>
          <cell r="BL94">
            <v>1.5467115346816276E-3</v>
          </cell>
          <cell r="BM94">
            <v>0</v>
          </cell>
          <cell r="BN94">
            <v>0</v>
          </cell>
          <cell r="BO94">
            <v>3242551.21</v>
          </cell>
          <cell r="BP94">
            <v>5115</v>
          </cell>
          <cell r="BQ94" t="str">
            <v>Y</v>
          </cell>
          <cell r="BR94">
            <v>5146.9066825396822</v>
          </cell>
          <cell r="BS94">
            <v>2.884416390383393E-3</v>
          </cell>
          <cell r="BT94">
            <v>0</v>
          </cell>
          <cell r="BU94">
            <v>3242551.21</v>
          </cell>
          <cell r="BV94">
            <v>0</v>
          </cell>
          <cell r="BW94">
            <v>3242551.21</v>
          </cell>
          <cell r="BX94">
            <v>20101.21</v>
          </cell>
          <cell r="BY94">
            <v>3222450</v>
          </cell>
        </row>
        <row r="95">
          <cell r="C95">
            <v>8265207</v>
          </cell>
          <cell r="D95" t="str">
            <v>Two Mile Ash School</v>
          </cell>
          <cell r="E95">
            <v>651</v>
          </cell>
          <cell r="F95">
            <v>651</v>
          </cell>
          <cell r="G95">
            <v>0</v>
          </cell>
          <cell r="H95">
            <v>2707005.7705225502</v>
          </cell>
          <cell r="I95">
            <v>0</v>
          </cell>
          <cell r="J95">
            <v>0</v>
          </cell>
          <cell r="K95">
            <v>53049.118799999793</v>
          </cell>
          <cell r="L95">
            <v>0</v>
          </cell>
          <cell r="M95">
            <v>164492.43359999973</v>
          </cell>
          <cell r="N95">
            <v>0</v>
          </cell>
          <cell r="O95">
            <v>7415.1359999999904</v>
          </cell>
          <cell r="P95">
            <v>11946.607999999993</v>
          </cell>
          <cell r="Q95">
            <v>2342.9769999999985</v>
          </cell>
          <cell r="R95">
            <v>7724.099999999974</v>
          </cell>
          <cell r="S95">
            <v>545.83639999999696</v>
          </cell>
          <cell r="T95">
            <v>0</v>
          </cell>
          <cell r="U95">
            <v>0</v>
          </cell>
          <cell r="V95">
            <v>0</v>
          </cell>
          <cell r="W95">
            <v>0</v>
          </cell>
          <cell r="X95">
            <v>0</v>
          </cell>
          <cell r="Y95">
            <v>0</v>
          </cell>
          <cell r="Z95">
            <v>0</v>
          </cell>
          <cell r="AA95">
            <v>64507.19981072528</v>
          </cell>
          <cell r="AB95">
            <v>0</v>
          </cell>
          <cell r="AC95">
            <v>200288.00446151782</v>
          </cell>
          <cell r="AD95">
            <v>0</v>
          </cell>
          <cell r="AE95">
            <v>0</v>
          </cell>
          <cell r="AF95">
            <v>0</v>
          </cell>
          <cell r="AG95">
            <v>157262.67600000001</v>
          </cell>
          <cell r="AH95">
            <v>0</v>
          </cell>
          <cell r="AI95">
            <v>0</v>
          </cell>
          <cell r="AJ95">
            <v>0</v>
          </cell>
          <cell r="AK95">
            <v>14326.28</v>
          </cell>
          <cell r="AL95">
            <v>0</v>
          </cell>
          <cell r="AM95">
            <v>0</v>
          </cell>
          <cell r="AN95">
            <v>0</v>
          </cell>
          <cell r="AO95">
            <v>0</v>
          </cell>
          <cell r="AP95">
            <v>0</v>
          </cell>
          <cell r="AQ95">
            <v>0</v>
          </cell>
          <cell r="AR95">
            <v>0</v>
          </cell>
          <cell r="AS95">
            <v>0</v>
          </cell>
          <cell r="AT95">
            <v>2707005.7705225502</v>
          </cell>
          <cell r="AU95">
            <v>512311.41407224257</v>
          </cell>
          <cell r="AV95">
            <v>171588.95600000001</v>
          </cell>
          <cell r="AW95">
            <v>275435.53958473675</v>
          </cell>
          <cell r="AX95">
            <v>3390906.1405947926</v>
          </cell>
          <cell r="AY95">
            <v>3376579.8605947928</v>
          </cell>
          <cell r="AZ95">
            <v>5115</v>
          </cell>
          <cell r="BA95">
            <v>3329865</v>
          </cell>
          <cell r="BB95">
            <v>0</v>
          </cell>
          <cell r="BC95">
            <v>0</v>
          </cell>
          <cell r="BD95">
            <v>3390906.1405947926</v>
          </cell>
          <cell r="BE95">
            <v>3390906.1405947926</v>
          </cell>
          <cell r="BF95">
            <v>0</v>
          </cell>
          <cell r="BG95">
            <v>3344191.28</v>
          </cell>
          <cell r="BH95">
            <v>3172602.324</v>
          </cell>
          <cell r="BI95">
            <v>3219317.1845947928</v>
          </cell>
          <cell r="BJ95">
            <v>4945.1876875496046</v>
          </cell>
          <cell r="BK95">
            <v>4879.9329135384614</v>
          </cell>
          <cell r="BL95">
            <v>1.3372063749094984E-2</v>
          </cell>
          <cell r="BM95">
            <v>0</v>
          </cell>
          <cell r="BN95">
            <v>0</v>
          </cell>
          <cell r="BO95">
            <v>3390906.1405947926</v>
          </cell>
          <cell r="BP95">
            <v>5186.7586184251813</v>
          </cell>
          <cell r="BQ95" t="str">
            <v>Y</v>
          </cell>
          <cell r="BR95">
            <v>5208.7651929259482</v>
          </cell>
          <cell r="BS95">
            <v>1.284492672949189E-2</v>
          </cell>
          <cell r="BT95">
            <v>0</v>
          </cell>
          <cell r="BU95">
            <v>3390906.1405947926</v>
          </cell>
          <cell r="BV95">
            <v>0</v>
          </cell>
          <cell r="BW95">
            <v>3390906.1405947926</v>
          </cell>
          <cell r="BX95">
            <v>14326.28</v>
          </cell>
          <cell r="BY95">
            <v>3376579.8605947928</v>
          </cell>
        </row>
        <row r="96">
          <cell r="C96">
            <v>8265208</v>
          </cell>
          <cell r="D96" t="str">
            <v>Rickley Park Primary School</v>
          </cell>
          <cell r="E96">
            <v>418</v>
          </cell>
          <cell r="F96">
            <v>418</v>
          </cell>
          <cell r="G96">
            <v>0</v>
          </cell>
          <cell r="H96">
            <v>1738138.8818409003</v>
          </cell>
          <cell r="I96">
            <v>0</v>
          </cell>
          <cell r="J96">
            <v>0</v>
          </cell>
          <cell r="K96">
            <v>67611.621999999945</v>
          </cell>
          <cell r="L96">
            <v>0</v>
          </cell>
          <cell r="M96">
            <v>162000.12399999989</v>
          </cell>
          <cell r="N96">
            <v>0</v>
          </cell>
          <cell r="O96">
            <v>6970.8234332530037</v>
          </cell>
          <cell r="P96">
            <v>49034.348763373448</v>
          </cell>
          <cell r="Q96">
            <v>4247.8455296385528</v>
          </cell>
          <cell r="R96">
            <v>518.66245783132376</v>
          </cell>
          <cell r="S96">
            <v>2199.1288212048194</v>
          </cell>
          <cell r="T96">
            <v>726.12744096385325</v>
          </cell>
          <cell r="U96">
            <v>0</v>
          </cell>
          <cell r="V96">
            <v>0</v>
          </cell>
          <cell r="W96">
            <v>0</v>
          </cell>
          <cell r="X96">
            <v>0</v>
          </cell>
          <cell r="Y96">
            <v>0</v>
          </cell>
          <cell r="Z96">
            <v>0</v>
          </cell>
          <cell r="AA96">
            <v>36573.649359331452</v>
          </cell>
          <cell r="AB96">
            <v>0</v>
          </cell>
          <cell r="AC96">
            <v>172039.46167261904</v>
          </cell>
          <cell r="AD96">
            <v>0</v>
          </cell>
          <cell r="AE96">
            <v>0</v>
          </cell>
          <cell r="AF96">
            <v>0</v>
          </cell>
          <cell r="AG96">
            <v>157262.67600000001</v>
          </cell>
          <cell r="AH96">
            <v>0</v>
          </cell>
          <cell r="AI96">
            <v>0</v>
          </cell>
          <cell r="AJ96">
            <v>0</v>
          </cell>
          <cell r="AK96">
            <v>18435.36</v>
          </cell>
          <cell r="AL96">
            <v>0</v>
          </cell>
          <cell r="AM96">
            <v>0</v>
          </cell>
          <cell r="AN96">
            <v>0</v>
          </cell>
          <cell r="AO96">
            <v>0</v>
          </cell>
          <cell r="AP96">
            <v>0</v>
          </cell>
          <cell r="AQ96">
            <v>0</v>
          </cell>
          <cell r="AR96">
            <v>0</v>
          </cell>
          <cell r="AS96">
            <v>0</v>
          </cell>
          <cell r="AT96">
            <v>1738138.8818409003</v>
          </cell>
          <cell r="AU96">
            <v>501921.7934782154</v>
          </cell>
          <cell r="AV96">
            <v>175698.03600000002</v>
          </cell>
          <cell r="AW96">
            <v>238733.22979439577</v>
          </cell>
          <cell r="AX96">
            <v>2415758.7113191155</v>
          </cell>
          <cell r="AY96">
            <v>2397323.3513191156</v>
          </cell>
          <cell r="AZ96">
            <v>5115</v>
          </cell>
          <cell r="BA96">
            <v>2138070</v>
          </cell>
          <cell r="BB96">
            <v>0</v>
          </cell>
          <cell r="BC96">
            <v>0</v>
          </cell>
          <cell r="BD96">
            <v>2415758.7113191155</v>
          </cell>
          <cell r="BE96">
            <v>2415758.7113191155</v>
          </cell>
          <cell r="BF96">
            <v>0</v>
          </cell>
          <cell r="BG96">
            <v>2156505.36</v>
          </cell>
          <cell r="BH96">
            <v>1980807.3239999998</v>
          </cell>
          <cell r="BI96">
            <v>2240060.6753191156</v>
          </cell>
          <cell r="BJ96">
            <v>5358.9968309069754</v>
          </cell>
          <cell r="BK96">
            <v>5159.5953103365382</v>
          </cell>
          <cell r="BL96">
            <v>3.864673653202292E-2</v>
          </cell>
          <cell r="BM96">
            <v>0</v>
          </cell>
          <cell r="BN96">
            <v>0</v>
          </cell>
          <cell r="BO96">
            <v>2415758.7113191155</v>
          </cell>
          <cell r="BP96">
            <v>5735.2233285146303</v>
          </cell>
          <cell r="BQ96" t="str">
            <v>Y</v>
          </cell>
          <cell r="BR96">
            <v>5779.3270605720463</v>
          </cell>
          <cell r="BS96">
            <v>3.6765783769242555E-2</v>
          </cell>
          <cell r="BT96">
            <v>0</v>
          </cell>
          <cell r="BU96">
            <v>2415758.7113191155</v>
          </cell>
          <cell r="BV96">
            <v>0</v>
          </cell>
          <cell r="BW96">
            <v>2415758.7113191155</v>
          </cell>
          <cell r="BX96">
            <v>18435.36</v>
          </cell>
          <cell r="BY96">
            <v>2397323.3513191156</v>
          </cell>
        </row>
        <row r="97">
          <cell r="C97">
            <v>8264000</v>
          </cell>
          <cell r="D97" t="str">
            <v>Walton High</v>
          </cell>
          <cell r="E97">
            <v>2353</v>
          </cell>
          <cell r="F97">
            <v>0</v>
          </cell>
          <cell r="G97">
            <v>2353</v>
          </cell>
          <cell r="H97">
            <v>0</v>
          </cell>
          <cell r="I97">
            <v>8168239.4483898012</v>
          </cell>
          <cell r="J97">
            <v>6224131.1864602007</v>
          </cell>
          <cell r="K97">
            <v>0</v>
          </cell>
          <cell r="L97">
            <v>327136.23259999877</v>
          </cell>
          <cell r="M97">
            <v>0</v>
          </cell>
          <cell r="N97">
            <v>1149423.3209999995</v>
          </cell>
          <cell r="O97">
            <v>0</v>
          </cell>
          <cell r="P97">
            <v>0</v>
          </cell>
          <cell r="Q97">
            <v>0</v>
          </cell>
          <cell r="R97">
            <v>0</v>
          </cell>
          <cell r="S97">
            <v>0</v>
          </cell>
          <cell r="T97">
            <v>0</v>
          </cell>
          <cell r="U97">
            <v>76100.724398638835</v>
          </cell>
          <cell r="V97">
            <v>77286.093937558384</v>
          </cell>
          <cell r="W97">
            <v>61639.216023819514</v>
          </cell>
          <cell r="X97">
            <v>48301.231820671936</v>
          </cell>
          <cell r="Y97">
            <v>42302.231197617904</v>
          </cell>
          <cell r="Z97">
            <v>7998.6674974053385</v>
          </cell>
          <cell r="AA97">
            <v>0</v>
          </cell>
          <cell r="AB97">
            <v>107711.73966970576</v>
          </cell>
          <cell r="AC97">
            <v>0</v>
          </cell>
          <cell r="AD97">
            <v>865099.32881613146</v>
          </cell>
          <cell r="AE97">
            <v>0</v>
          </cell>
          <cell r="AF97">
            <v>0</v>
          </cell>
          <cell r="AG97">
            <v>157262.67600000001</v>
          </cell>
          <cell r="AH97">
            <v>0</v>
          </cell>
          <cell r="AI97">
            <v>0</v>
          </cell>
          <cell r="AJ97">
            <v>85171.076000000001</v>
          </cell>
          <cell r="AK97">
            <v>146594.45000000001</v>
          </cell>
          <cell r="AL97">
            <v>0</v>
          </cell>
          <cell r="AM97">
            <v>0</v>
          </cell>
          <cell r="AN97">
            <v>0</v>
          </cell>
          <cell r="AO97">
            <v>0</v>
          </cell>
          <cell r="AP97">
            <v>0</v>
          </cell>
          <cell r="AQ97">
            <v>0</v>
          </cell>
          <cell r="AR97">
            <v>0</v>
          </cell>
          <cell r="AS97">
            <v>0</v>
          </cell>
          <cell r="AT97">
            <v>14392370.634850003</v>
          </cell>
          <cell r="AU97">
            <v>2762998.7869615471</v>
          </cell>
          <cell r="AV97">
            <v>389028.20200000005</v>
          </cell>
          <cell r="AW97">
            <v>1648281.9517185555</v>
          </cell>
          <cell r="AX97">
            <v>17544397.62381155</v>
          </cell>
          <cell r="AY97">
            <v>17312632.09781155</v>
          </cell>
          <cell r="AZ97">
            <v>6640</v>
          </cell>
          <cell r="BA97">
            <v>15623920</v>
          </cell>
          <cell r="BB97">
            <v>0</v>
          </cell>
          <cell r="BC97">
            <v>0</v>
          </cell>
          <cell r="BD97">
            <v>17544397.62381155</v>
          </cell>
          <cell r="BE97">
            <v>0</v>
          </cell>
          <cell r="BF97">
            <v>17544397.623811554</v>
          </cell>
          <cell r="BG97">
            <v>15855685.525999999</v>
          </cell>
          <cell r="BH97">
            <v>15466657.323999999</v>
          </cell>
          <cell r="BI97">
            <v>17155369.421811551</v>
          </cell>
          <cell r="BJ97">
            <v>7290.8497330265836</v>
          </cell>
          <cell r="BK97">
            <v>7056.195791484899</v>
          </cell>
          <cell r="BL97">
            <v>3.3255021328185717E-2</v>
          </cell>
          <cell r="BM97">
            <v>0</v>
          </cell>
          <cell r="BN97">
            <v>0</v>
          </cell>
          <cell r="BO97">
            <v>17544397.62381155</v>
          </cell>
          <cell r="BP97">
            <v>7357.6846994524221</v>
          </cell>
          <cell r="BQ97" t="str">
            <v>Y</v>
          </cell>
          <cell r="BR97">
            <v>7456.1825855552697</v>
          </cell>
          <cell r="BS97">
            <v>3.5596076657494535E-2</v>
          </cell>
          <cell r="BT97">
            <v>0</v>
          </cell>
          <cell r="BU97">
            <v>17544397.62381155</v>
          </cell>
          <cell r="BV97">
            <v>0</v>
          </cell>
          <cell r="BW97">
            <v>17544397.62381155</v>
          </cell>
          <cell r="BX97">
            <v>146594.45000000001</v>
          </cell>
          <cell r="BY97">
            <v>17397803.173811551</v>
          </cell>
        </row>
        <row r="98">
          <cell r="C98">
            <v>8264002</v>
          </cell>
          <cell r="D98" t="str">
            <v>Lift Sir Herbert Leon</v>
          </cell>
          <cell r="E98">
            <v>600</v>
          </cell>
          <cell r="F98">
            <v>0</v>
          </cell>
          <cell r="G98">
            <v>600</v>
          </cell>
          <cell r="H98">
            <v>0</v>
          </cell>
          <cell r="I98">
            <v>1855889.1624190505</v>
          </cell>
          <cell r="J98">
            <v>1842972.4587938001</v>
          </cell>
          <cell r="K98">
            <v>0</v>
          </cell>
          <cell r="L98">
            <v>155506.73059999989</v>
          </cell>
          <cell r="M98">
            <v>0</v>
          </cell>
          <cell r="N98">
            <v>611130.79199999967</v>
          </cell>
          <cell r="O98">
            <v>0</v>
          </cell>
          <cell r="P98">
            <v>0</v>
          </cell>
          <cell r="Q98">
            <v>0</v>
          </cell>
          <cell r="R98">
            <v>0</v>
          </cell>
          <cell r="S98">
            <v>0</v>
          </cell>
          <cell r="T98">
            <v>0</v>
          </cell>
          <cell r="U98">
            <v>22421.81148580962</v>
          </cell>
          <cell r="V98">
            <v>43182.74804674444</v>
          </cell>
          <cell r="W98">
            <v>108627.40968280437</v>
          </cell>
          <cell r="X98">
            <v>3662.1776293823013</v>
          </cell>
          <cell r="Y98">
            <v>79185.564741235154</v>
          </cell>
          <cell r="Z98">
            <v>81052.759532554017</v>
          </cell>
          <cell r="AA98">
            <v>0</v>
          </cell>
          <cell r="AB98">
            <v>100722.26400000001</v>
          </cell>
          <cell r="AC98">
            <v>0</v>
          </cell>
          <cell r="AD98">
            <v>339063.79157518438</v>
          </cell>
          <cell r="AE98">
            <v>0</v>
          </cell>
          <cell r="AF98">
            <v>48090.246600000006</v>
          </cell>
          <cell r="AG98">
            <v>157262.67600000001</v>
          </cell>
          <cell r="AH98">
            <v>0</v>
          </cell>
          <cell r="AI98">
            <v>0</v>
          </cell>
          <cell r="AJ98">
            <v>0</v>
          </cell>
          <cell r="AK98">
            <v>22322.34</v>
          </cell>
          <cell r="AL98">
            <v>0</v>
          </cell>
          <cell r="AM98">
            <v>0</v>
          </cell>
          <cell r="AN98">
            <v>0</v>
          </cell>
          <cell r="AO98">
            <v>0</v>
          </cell>
          <cell r="AP98">
            <v>0</v>
          </cell>
          <cell r="AQ98">
            <v>0</v>
          </cell>
          <cell r="AR98">
            <v>0</v>
          </cell>
          <cell r="AS98">
            <v>0</v>
          </cell>
          <cell r="AT98">
            <v>3698861.6212128503</v>
          </cell>
          <cell r="AU98">
            <v>1592646.2958937138</v>
          </cell>
          <cell r="AV98">
            <v>179585.016</v>
          </cell>
          <cell r="AW98">
            <v>712164.92202572222</v>
          </cell>
          <cell r="AX98">
            <v>5471092.933106564</v>
          </cell>
          <cell r="AY98">
            <v>5448770.5931065641</v>
          </cell>
          <cell r="AZ98">
            <v>6640</v>
          </cell>
          <cell r="BA98">
            <v>3984000</v>
          </cell>
          <cell r="BB98">
            <v>0</v>
          </cell>
          <cell r="BC98">
            <v>0</v>
          </cell>
          <cell r="BD98">
            <v>5471092.933106564</v>
          </cell>
          <cell r="BE98">
            <v>0</v>
          </cell>
          <cell r="BF98">
            <v>5471092.9331065649</v>
          </cell>
          <cell r="BG98">
            <v>4006322.34</v>
          </cell>
          <cell r="BH98">
            <v>3826737.324</v>
          </cell>
          <cell r="BI98">
            <v>5291507.9171065642</v>
          </cell>
          <cell r="BJ98">
            <v>8819.1798618442735</v>
          </cell>
          <cell r="BK98">
            <v>8467.0197271186444</v>
          </cell>
          <cell r="BL98">
            <v>4.1591982311994742E-2</v>
          </cell>
          <cell r="BM98">
            <v>0</v>
          </cell>
          <cell r="BN98">
            <v>0</v>
          </cell>
          <cell r="BO98">
            <v>5471092.933106564</v>
          </cell>
          <cell r="BP98">
            <v>9081.284321844274</v>
          </cell>
          <cell r="BQ98" t="str">
            <v>Y</v>
          </cell>
          <cell r="BR98">
            <v>9118.4882218442726</v>
          </cell>
          <cell r="BS98">
            <v>4.1495703132484962E-2</v>
          </cell>
          <cell r="BT98">
            <v>0</v>
          </cell>
          <cell r="BU98">
            <v>5471092.933106564</v>
          </cell>
          <cell r="BV98">
            <v>0</v>
          </cell>
          <cell r="BW98">
            <v>5471092.933106564</v>
          </cell>
          <cell r="BX98">
            <v>22322.34</v>
          </cell>
          <cell r="BY98">
            <v>5448770.5931065641</v>
          </cell>
        </row>
        <row r="99">
          <cell r="C99">
            <v>8264005</v>
          </cell>
          <cell r="D99" t="str">
            <v>Lord Grey Academy</v>
          </cell>
          <cell r="E99">
            <v>1241</v>
          </cell>
          <cell r="F99">
            <v>0</v>
          </cell>
          <cell r="G99">
            <v>1241</v>
          </cell>
          <cell r="H99">
            <v>0</v>
          </cell>
          <cell r="I99">
            <v>4340104.4362527011</v>
          </cell>
          <cell r="J99">
            <v>3246517.3206510004</v>
          </cell>
          <cell r="K99">
            <v>0</v>
          </cell>
          <cell r="L99">
            <v>237680.85579999976</v>
          </cell>
          <cell r="M99">
            <v>0</v>
          </cell>
          <cell r="N99">
            <v>824315.95199999865</v>
          </cell>
          <cell r="O99">
            <v>0</v>
          </cell>
          <cell r="P99">
            <v>0</v>
          </cell>
          <cell r="Q99">
            <v>0</v>
          </cell>
          <cell r="R99">
            <v>0</v>
          </cell>
          <cell r="S99">
            <v>0</v>
          </cell>
          <cell r="T99">
            <v>0</v>
          </cell>
          <cell r="U99">
            <v>49387.89539999995</v>
          </cell>
          <cell r="V99">
            <v>194709.11279999942</v>
          </cell>
          <cell r="W99">
            <v>32132.255999999998</v>
          </cell>
          <cell r="X99">
            <v>7312.1479999999983</v>
          </cell>
          <cell r="Y99">
            <v>21133.137599999998</v>
          </cell>
          <cell r="Z99">
            <v>9989.8359999999993</v>
          </cell>
          <cell r="AA99">
            <v>0</v>
          </cell>
          <cell r="AB99">
            <v>77282.676918064346</v>
          </cell>
          <cell r="AC99">
            <v>0</v>
          </cell>
          <cell r="AD99">
            <v>579975.54162198375</v>
          </cell>
          <cell r="AE99">
            <v>0</v>
          </cell>
          <cell r="AF99">
            <v>0</v>
          </cell>
          <cell r="AG99">
            <v>157262.67600000001</v>
          </cell>
          <cell r="AH99">
            <v>0</v>
          </cell>
          <cell r="AI99">
            <v>0</v>
          </cell>
          <cell r="AJ99">
            <v>0</v>
          </cell>
          <cell r="AK99">
            <v>48031.89</v>
          </cell>
          <cell r="AL99">
            <v>0</v>
          </cell>
          <cell r="AM99">
            <v>0</v>
          </cell>
          <cell r="AN99">
            <v>0</v>
          </cell>
          <cell r="AO99">
            <v>0</v>
          </cell>
          <cell r="AP99">
            <v>0</v>
          </cell>
          <cell r="AQ99">
            <v>0</v>
          </cell>
          <cell r="AR99">
            <v>0</v>
          </cell>
          <cell r="AS99">
            <v>0</v>
          </cell>
          <cell r="AT99">
            <v>7586621.7569037015</v>
          </cell>
          <cell r="AU99">
            <v>2033919.4121400458</v>
          </cell>
          <cell r="AV99">
            <v>205294.56599999999</v>
          </cell>
          <cell r="AW99">
            <v>1087547.1478904369</v>
          </cell>
          <cell r="AX99">
            <v>9825835.7350437474</v>
          </cell>
          <cell r="AY99">
            <v>9777803.8450437468</v>
          </cell>
          <cell r="AZ99">
            <v>6640</v>
          </cell>
          <cell r="BA99">
            <v>8240240</v>
          </cell>
          <cell r="BB99">
            <v>0</v>
          </cell>
          <cell r="BC99">
            <v>0</v>
          </cell>
          <cell r="BD99">
            <v>9825835.7350437474</v>
          </cell>
          <cell r="BE99">
            <v>0</v>
          </cell>
          <cell r="BF99">
            <v>9825835.7350437455</v>
          </cell>
          <cell r="BG99">
            <v>8288271.8899999997</v>
          </cell>
          <cell r="BH99">
            <v>8082977.324</v>
          </cell>
          <cell r="BI99">
            <v>9620541.1690437458</v>
          </cell>
          <cell r="BJ99">
            <v>7752.2491289635345</v>
          </cell>
          <cell r="BK99">
            <v>7449.7207564554928</v>
          </cell>
          <cell r="BL99">
            <v>4.0609357370326706E-2</v>
          </cell>
          <cell r="BM99">
            <v>0</v>
          </cell>
          <cell r="BN99">
            <v>0</v>
          </cell>
          <cell r="BO99">
            <v>9825835.7350437474</v>
          </cell>
          <cell r="BP99">
            <v>7878.9716720739298</v>
          </cell>
          <cell r="BQ99" t="str">
            <v>Y</v>
          </cell>
          <cell r="BR99">
            <v>7917.6758541851304</v>
          </cell>
          <cell r="BS99">
            <v>4.0282754984738434E-2</v>
          </cell>
          <cell r="BT99">
            <v>0</v>
          </cell>
          <cell r="BU99">
            <v>9825835.7350437474</v>
          </cell>
          <cell r="BV99">
            <v>0</v>
          </cell>
          <cell r="BW99">
            <v>9825835.7350437474</v>
          </cell>
          <cell r="BX99">
            <v>48031.89</v>
          </cell>
          <cell r="BY99">
            <v>9777803.8450437468</v>
          </cell>
        </row>
        <row r="100">
          <cell r="C100">
            <v>8264007</v>
          </cell>
          <cell r="D100" t="str">
            <v>Watling Academy</v>
          </cell>
          <cell r="E100">
            <v>1725.0000000000002</v>
          </cell>
          <cell r="F100">
            <v>0</v>
          </cell>
          <cell r="G100">
            <v>1725.0000000000002</v>
          </cell>
          <cell r="H100">
            <v>0</v>
          </cell>
          <cell r="I100">
            <v>5959401.6678304523</v>
          </cell>
          <cell r="J100">
            <v>4595407.0087598674</v>
          </cell>
          <cell r="K100">
            <v>0</v>
          </cell>
          <cell r="L100">
            <v>211282.47193491066</v>
          </cell>
          <cell r="M100">
            <v>0</v>
          </cell>
          <cell r="N100">
            <v>803307.54261834058</v>
          </cell>
          <cell r="O100">
            <v>0</v>
          </cell>
          <cell r="P100">
            <v>0</v>
          </cell>
          <cell r="Q100">
            <v>0</v>
          </cell>
          <cell r="R100">
            <v>0</v>
          </cell>
          <cell r="S100">
            <v>0</v>
          </cell>
          <cell r="T100">
            <v>0</v>
          </cell>
          <cell r="U100">
            <v>30101.366156804703</v>
          </cell>
          <cell r="V100">
            <v>73984.0806745562</v>
          </cell>
          <cell r="W100">
            <v>15715.572692307693</v>
          </cell>
          <cell r="X100">
            <v>59708.664142011738</v>
          </cell>
          <cell r="Y100">
            <v>4793.5124733727744</v>
          </cell>
          <cell r="Z100">
            <v>2039.3452189349082</v>
          </cell>
          <cell r="AA100">
            <v>0</v>
          </cell>
          <cell r="AB100">
            <v>114870.49202486667</v>
          </cell>
          <cell r="AC100">
            <v>0</v>
          </cell>
          <cell r="AD100">
            <v>590082.9528431613</v>
          </cell>
          <cell r="AE100">
            <v>0</v>
          </cell>
          <cell r="AF100">
            <v>0</v>
          </cell>
          <cell r="AG100">
            <v>157262.67600000001</v>
          </cell>
          <cell r="AH100">
            <v>0</v>
          </cell>
          <cell r="AI100">
            <v>0</v>
          </cell>
          <cell r="AJ100">
            <v>0</v>
          </cell>
          <cell r="AK100">
            <v>104948.3</v>
          </cell>
          <cell r="AL100">
            <v>0</v>
          </cell>
          <cell r="AM100">
            <v>0</v>
          </cell>
          <cell r="AN100">
            <v>0</v>
          </cell>
          <cell r="AO100">
            <v>0</v>
          </cell>
          <cell r="AP100">
            <v>0</v>
          </cell>
          <cell r="AQ100">
            <v>0</v>
          </cell>
          <cell r="AR100">
            <v>0</v>
          </cell>
          <cell r="AS100">
            <v>0</v>
          </cell>
          <cell r="AT100">
            <v>10554808.67659032</v>
          </cell>
          <cell r="AU100">
            <v>1905886.0007792669</v>
          </cell>
          <cell r="AV100">
            <v>262210.97600000002</v>
          </cell>
          <cell r="AW100">
            <v>1143247.9136610751</v>
          </cell>
          <cell r="AX100">
            <v>12722905.653369587</v>
          </cell>
          <cell r="AY100">
            <v>12617957.353369586</v>
          </cell>
          <cell r="AZ100">
            <v>6640</v>
          </cell>
          <cell r="BA100">
            <v>11454000.000000002</v>
          </cell>
          <cell r="BB100">
            <v>0</v>
          </cell>
          <cell r="BC100">
            <v>0</v>
          </cell>
          <cell r="BD100">
            <v>12722905.653369587</v>
          </cell>
          <cell r="BE100">
            <v>0</v>
          </cell>
          <cell r="BF100">
            <v>12722905.653369589</v>
          </cell>
          <cell r="BG100">
            <v>11558948.300000003</v>
          </cell>
          <cell r="BH100">
            <v>11296737.324000001</v>
          </cell>
          <cell r="BI100">
            <v>12460694.677369585</v>
          </cell>
          <cell r="BJ100">
            <v>7223.591117315701</v>
          </cell>
          <cell r="BK100">
            <v>6997.8093700443324</v>
          </cell>
          <cell r="BL100">
            <v>3.2264632448817089E-2</v>
          </cell>
          <cell r="BM100">
            <v>0</v>
          </cell>
          <cell r="BN100">
            <v>0</v>
          </cell>
          <cell r="BO100">
            <v>12722905.653369587</v>
          </cell>
          <cell r="BP100">
            <v>7314.7578860113535</v>
          </cell>
          <cell r="BQ100" t="str">
            <v>Y</v>
          </cell>
          <cell r="BR100">
            <v>7375.5974802142528</v>
          </cell>
          <cell r="BS100">
            <v>3.165684567191307E-2</v>
          </cell>
          <cell r="BT100">
            <v>0</v>
          </cell>
          <cell r="BU100">
            <v>12722905.653369587</v>
          </cell>
          <cell r="BV100">
            <v>0</v>
          </cell>
          <cell r="BW100">
            <v>12722905.653369587</v>
          </cell>
          <cell r="BX100">
            <v>104948.3</v>
          </cell>
          <cell r="BY100">
            <v>12617957.353369586</v>
          </cell>
        </row>
        <row r="101">
          <cell r="C101">
            <v>8264008</v>
          </cell>
          <cell r="D101" t="str">
            <v>Stantonbury School</v>
          </cell>
          <cell r="E101">
            <v>1301</v>
          </cell>
          <cell r="F101">
            <v>0</v>
          </cell>
          <cell r="G101">
            <v>1301</v>
          </cell>
          <cell r="H101">
            <v>0</v>
          </cell>
          <cell r="I101">
            <v>4316833.0987929013</v>
          </cell>
          <cell r="J101">
            <v>3666269.0550382002</v>
          </cell>
          <cell r="K101">
            <v>0</v>
          </cell>
          <cell r="L101">
            <v>268366.13039999938</v>
          </cell>
          <cell r="M101">
            <v>0</v>
          </cell>
          <cell r="N101">
            <v>1048160.3699999981</v>
          </cell>
          <cell r="O101">
            <v>0</v>
          </cell>
          <cell r="P101">
            <v>0</v>
          </cell>
          <cell r="Q101">
            <v>0</v>
          </cell>
          <cell r="R101">
            <v>0</v>
          </cell>
          <cell r="S101">
            <v>0</v>
          </cell>
          <cell r="T101">
            <v>0</v>
          </cell>
          <cell r="U101">
            <v>132174.79919999957</v>
          </cell>
          <cell r="V101">
            <v>133122.28879999946</v>
          </cell>
          <cell r="W101">
            <v>60917.401999999965</v>
          </cell>
          <cell r="X101">
            <v>9505.7923999999948</v>
          </cell>
          <cell r="Y101">
            <v>7044.3791999999958</v>
          </cell>
          <cell r="Z101">
            <v>2996.9507999999942</v>
          </cell>
          <cell r="AA101">
            <v>0</v>
          </cell>
          <cell r="AB101">
            <v>166784.14012700957</v>
          </cell>
          <cell r="AC101">
            <v>0</v>
          </cell>
          <cell r="AD101">
            <v>694378.26280629635</v>
          </cell>
          <cell r="AE101">
            <v>0</v>
          </cell>
          <cell r="AF101">
            <v>144381.71729215354</v>
          </cell>
          <cell r="AG101">
            <v>157262.67600000001</v>
          </cell>
          <cell r="AH101">
            <v>0</v>
          </cell>
          <cell r="AI101">
            <v>0</v>
          </cell>
          <cell r="AJ101">
            <v>0</v>
          </cell>
          <cell r="AK101">
            <v>47754.25</v>
          </cell>
          <cell r="AL101">
            <v>0</v>
          </cell>
          <cell r="AM101">
            <v>0</v>
          </cell>
          <cell r="AN101">
            <v>0</v>
          </cell>
          <cell r="AO101">
            <v>0</v>
          </cell>
          <cell r="AP101">
            <v>0</v>
          </cell>
          <cell r="AQ101">
            <v>0</v>
          </cell>
          <cell r="AR101">
            <v>0</v>
          </cell>
          <cell r="AS101">
            <v>0</v>
          </cell>
          <cell r="AT101">
            <v>7983102.153831102</v>
          </cell>
          <cell r="AU101">
            <v>2667832.2330254563</v>
          </cell>
          <cell r="AV101">
            <v>205016.92600000001</v>
          </cell>
          <cell r="AW101">
            <v>1255394.3076573354</v>
          </cell>
          <cell r="AX101">
            <v>10855951.312856559</v>
          </cell>
          <cell r="AY101">
            <v>10808197.062856559</v>
          </cell>
          <cell r="AZ101">
            <v>6640</v>
          </cell>
          <cell r="BA101">
            <v>8638640</v>
          </cell>
          <cell r="BB101">
            <v>0</v>
          </cell>
          <cell r="BC101">
            <v>0</v>
          </cell>
          <cell r="BD101">
            <v>10855951.312856559</v>
          </cell>
          <cell r="BE101">
            <v>0</v>
          </cell>
          <cell r="BF101">
            <v>10855951.312856561</v>
          </cell>
          <cell r="BG101">
            <v>8686394.25</v>
          </cell>
          <cell r="BH101">
            <v>8481377.3239999991</v>
          </cell>
          <cell r="BI101">
            <v>10650934.386856558</v>
          </cell>
          <cell r="BJ101">
            <v>8186.7289676068849</v>
          </cell>
          <cell r="BK101">
            <v>7842.5265525448021</v>
          </cell>
          <cell r="BL101">
            <v>4.3889225335219731E-2</v>
          </cell>
          <cell r="BM101">
            <v>0</v>
          </cell>
          <cell r="BN101">
            <v>0</v>
          </cell>
          <cell r="BO101">
            <v>10855951.312856559</v>
          </cell>
          <cell r="BP101">
            <v>8307.6072735254111</v>
          </cell>
          <cell r="BQ101" t="str">
            <v>Y</v>
          </cell>
          <cell r="BR101">
            <v>8344.3130767536968</v>
          </cell>
          <cell r="BS101">
            <v>4.3361191323907811E-2</v>
          </cell>
          <cell r="BT101">
            <v>0</v>
          </cell>
          <cell r="BU101">
            <v>10855951.312856559</v>
          </cell>
          <cell r="BV101">
            <v>0</v>
          </cell>
          <cell r="BW101">
            <v>10855951.312856559</v>
          </cell>
          <cell r="BX101">
            <v>47754.25</v>
          </cell>
          <cell r="BY101">
            <v>10808197.062856559</v>
          </cell>
        </row>
        <row r="102">
          <cell r="C102">
            <v>8264018</v>
          </cell>
          <cell r="D102" t="str">
            <v>E-Act Ousedale School</v>
          </cell>
          <cell r="E102">
            <v>1825</v>
          </cell>
          <cell r="F102">
            <v>0</v>
          </cell>
          <cell r="G102">
            <v>1825</v>
          </cell>
          <cell r="H102">
            <v>0</v>
          </cell>
          <cell r="I102">
            <v>6422889.1389048016</v>
          </cell>
          <cell r="J102">
            <v>4728765.6327058002</v>
          </cell>
          <cell r="K102">
            <v>0</v>
          </cell>
          <cell r="L102">
            <v>153426.37299999964</v>
          </cell>
          <cell r="M102">
            <v>0</v>
          </cell>
          <cell r="N102">
            <v>540069.07199999865</v>
          </cell>
          <cell r="O102">
            <v>0</v>
          </cell>
          <cell r="P102">
            <v>0</v>
          </cell>
          <cell r="Q102">
            <v>0</v>
          </cell>
          <cell r="R102">
            <v>0</v>
          </cell>
          <cell r="S102">
            <v>0</v>
          </cell>
          <cell r="T102">
            <v>0</v>
          </cell>
          <cell r="U102">
            <v>7821.0747203947176</v>
          </cell>
          <cell r="V102">
            <v>8532.0815131578875</v>
          </cell>
          <cell r="W102">
            <v>4018.7340460526239</v>
          </cell>
          <cell r="X102">
            <v>0</v>
          </cell>
          <cell r="Y102">
            <v>0</v>
          </cell>
          <cell r="Z102">
            <v>0</v>
          </cell>
          <cell r="AA102">
            <v>0</v>
          </cell>
          <cell r="AB102">
            <v>26903.495323819963</v>
          </cell>
          <cell r="AC102">
            <v>0</v>
          </cell>
          <cell r="AD102">
            <v>698469.74233958649</v>
          </cell>
          <cell r="AE102">
            <v>0</v>
          </cell>
          <cell r="AF102">
            <v>0</v>
          </cell>
          <cell r="AG102">
            <v>157262.67600000001</v>
          </cell>
          <cell r="AH102">
            <v>0</v>
          </cell>
          <cell r="AI102">
            <v>0</v>
          </cell>
          <cell r="AJ102">
            <v>85171.076000000001</v>
          </cell>
          <cell r="AK102">
            <v>82514.91</v>
          </cell>
          <cell r="AL102">
            <v>0</v>
          </cell>
          <cell r="AM102">
            <v>0</v>
          </cell>
          <cell r="AN102">
            <v>0</v>
          </cell>
          <cell r="AO102">
            <v>0</v>
          </cell>
          <cell r="AP102">
            <v>0</v>
          </cell>
          <cell r="AQ102">
            <v>0</v>
          </cell>
          <cell r="AR102">
            <v>0</v>
          </cell>
          <cell r="AS102">
            <v>0</v>
          </cell>
          <cell r="AT102">
            <v>11151654.771610603</v>
          </cell>
          <cell r="AU102">
            <v>1439240.5729430099</v>
          </cell>
          <cell r="AV102">
            <v>324948.66200000001</v>
          </cell>
          <cell r="AW102">
            <v>1082612.7352609774</v>
          </cell>
          <cell r="AX102">
            <v>12915844.006553613</v>
          </cell>
          <cell r="AY102">
            <v>12748158.020553613</v>
          </cell>
          <cell r="AZ102">
            <v>6640</v>
          </cell>
          <cell r="BA102">
            <v>12118000</v>
          </cell>
          <cell r="BB102">
            <v>0</v>
          </cell>
          <cell r="BC102">
            <v>0</v>
          </cell>
          <cell r="BD102">
            <v>12915844.006553613</v>
          </cell>
          <cell r="BE102">
            <v>0</v>
          </cell>
          <cell r="BF102">
            <v>12915844.006553613</v>
          </cell>
          <cell r="BG102">
            <v>12285685.986</v>
          </cell>
          <cell r="BH102">
            <v>11960737.323999999</v>
          </cell>
          <cell r="BI102">
            <v>12590895.344553612</v>
          </cell>
          <cell r="BJ102">
            <v>6899.1207367417055</v>
          </cell>
          <cell r="BK102">
            <v>6705.8542202400422</v>
          </cell>
          <cell r="BL102">
            <v>2.8820566352059047E-2</v>
          </cell>
          <cell r="BM102">
            <v>0</v>
          </cell>
          <cell r="BN102">
            <v>0</v>
          </cell>
          <cell r="BO102">
            <v>12915844.006553613</v>
          </cell>
          <cell r="BP102">
            <v>6985.2920660567743</v>
          </cell>
          <cell r="BQ102" t="str">
            <v>Y</v>
          </cell>
          <cell r="BR102">
            <v>7077.1747981115686</v>
          </cell>
          <cell r="BS102">
            <v>2.8989604191542062E-2</v>
          </cell>
          <cell r="BT102">
            <v>0</v>
          </cell>
          <cell r="BU102">
            <v>12915844.006553613</v>
          </cell>
          <cell r="BV102">
            <v>0</v>
          </cell>
          <cell r="BW102">
            <v>12915844.006553613</v>
          </cell>
          <cell r="BX102">
            <v>82514.91</v>
          </cell>
          <cell r="BY102">
            <v>12833329.096553613</v>
          </cell>
        </row>
        <row r="103">
          <cell r="C103">
            <v>8264097</v>
          </cell>
          <cell r="D103" t="str">
            <v>Shenley Brook End School</v>
          </cell>
          <cell r="E103">
            <v>1489</v>
          </cell>
          <cell r="F103">
            <v>0</v>
          </cell>
          <cell r="G103">
            <v>1489</v>
          </cell>
          <cell r="H103">
            <v>0</v>
          </cell>
          <cell r="I103">
            <v>5183690.4191704514</v>
          </cell>
          <cell r="J103">
            <v>3922055.2681804001</v>
          </cell>
          <cell r="K103">
            <v>0</v>
          </cell>
          <cell r="L103">
            <v>144064.7637999999</v>
          </cell>
          <cell r="M103">
            <v>0</v>
          </cell>
          <cell r="N103">
            <v>602248.07699999877</v>
          </cell>
          <cell r="O103">
            <v>0</v>
          </cell>
          <cell r="P103">
            <v>0</v>
          </cell>
          <cell r="Q103">
            <v>0</v>
          </cell>
          <cell r="R103">
            <v>0</v>
          </cell>
          <cell r="S103">
            <v>0</v>
          </cell>
          <cell r="T103">
            <v>0</v>
          </cell>
          <cell r="U103">
            <v>12460.906923956909</v>
          </cell>
          <cell r="V103">
            <v>20886.853510632533</v>
          </cell>
          <cell r="W103">
            <v>9390.8284064602885</v>
          </cell>
          <cell r="X103">
            <v>2930.7640301480478</v>
          </cell>
          <cell r="Y103">
            <v>3137.1558632570654</v>
          </cell>
          <cell r="Z103">
            <v>0</v>
          </cell>
          <cell r="AA103">
            <v>0</v>
          </cell>
          <cell r="AB103">
            <v>171227.84879999995</v>
          </cell>
          <cell r="AC103">
            <v>0</v>
          </cell>
          <cell r="AD103">
            <v>641689.20985869924</v>
          </cell>
          <cell r="AE103">
            <v>0</v>
          </cell>
          <cell r="AF103">
            <v>0</v>
          </cell>
          <cell r="AG103">
            <v>157262.67600000001</v>
          </cell>
          <cell r="AH103">
            <v>0</v>
          </cell>
          <cell r="AI103">
            <v>0</v>
          </cell>
          <cell r="AJ103">
            <v>0</v>
          </cell>
          <cell r="AK103">
            <v>109945.84</v>
          </cell>
          <cell r="AL103">
            <v>0</v>
          </cell>
          <cell r="AM103">
            <v>0</v>
          </cell>
          <cell r="AN103">
            <v>0</v>
          </cell>
          <cell r="AO103">
            <v>0</v>
          </cell>
          <cell r="AP103">
            <v>0</v>
          </cell>
          <cell r="AQ103">
            <v>0</v>
          </cell>
          <cell r="AR103">
            <v>0</v>
          </cell>
          <cell r="AS103">
            <v>0</v>
          </cell>
          <cell r="AT103">
            <v>9105745.6873508506</v>
          </cell>
          <cell r="AU103">
            <v>1608036.4081931526</v>
          </cell>
          <cell r="AV103">
            <v>267208.516</v>
          </cell>
          <cell r="AW103">
            <v>989868.95303269289</v>
          </cell>
          <cell r="AX103">
            <v>10980990.611544004</v>
          </cell>
          <cell r="AY103">
            <v>10871044.771544004</v>
          </cell>
          <cell r="AZ103">
            <v>6640</v>
          </cell>
          <cell r="BA103">
            <v>9886960</v>
          </cell>
          <cell r="BB103">
            <v>0</v>
          </cell>
          <cell r="BC103">
            <v>0</v>
          </cell>
          <cell r="BD103">
            <v>10980990.611544004</v>
          </cell>
          <cell r="BE103">
            <v>0</v>
          </cell>
          <cell r="BF103">
            <v>10980990.611544006</v>
          </cell>
          <cell r="BG103">
            <v>9996905.8399999999</v>
          </cell>
          <cell r="BH103">
            <v>9729697.3239999991</v>
          </cell>
          <cell r="BI103">
            <v>10713782.095544003</v>
          </cell>
          <cell r="BJ103">
            <v>7195.2868338106127</v>
          </cell>
          <cell r="BK103">
            <v>6944.1462067819148</v>
          </cell>
          <cell r="BL103">
            <v>3.6165803476808214E-2</v>
          </cell>
          <cell r="BM103">
            <v>0</v>
          </cell>
          <cell r="BN103">
            <v>0</v>
          </cell>
          <cell r="BO103">
            <v>10980990.611544004</v>
          </cell>
          <cell r="BP103">
            <v>7300.90313737005</v>
          </cell>
          <cell r="BQ103" t="str">
            <v>Y</v>
          </cell>
          <cell r="BR103">
            <v>7374.7418479140388</v>
          </cell>
          <cell r="BS103">
            <v>3.8233371296339413E-2</v>
          </cell>
          <cell r="BT103">
            <v>0</v>
          </cell>
          <cell r="BU103">
            <v>10980990.611544004</v>
          </cell>
          <cell r="BV103">
            <v>0</v>
          </cell>
          <cell r="BW103">
            <v>10980990.611544004</v>
          </cell>
          <cell r="BX103">
            <v>109945.84</v>
          </cell>
          <cell r="BY103">
            <v>10871044.771544004</v>
          </cell>
        </row>
        <row r="104">
          <cell r="C104">
            <v>8264704</v>
          </cell>
          <cell r="D104" t="str">
            <v>The Hazeley Academy</v>
          </cell>
          <cell r="E104">
            <v>1225</v>
          </cell>
          <cell r="F104">
            <v>0</v>
          </cell>
          <cell r="G104">
            <v>1225</v>
          </cell>
          <cell r="H104">
            <v>0</v>
          </cell>
          <cell r="I104">
            <v>4351740.1049826005</v>
          </cell>
          <cell r="J104">
            <v>3128462.1453546002</v>
          </cell>
          <cell r="K104">
            <v>0</v>
          </cell>
          <cell r="L104">
            <v>131062.52879999953</v>
          </cell>
          <cell r="M104">
            <v>0</v>
          </cell>
          <cell r="N104">
            <v>463677.72299999796</v>
          </cell>
          <cell r="O104">
            <v>0</v>
          </cell>
          <cell r="P104">
            <v>0</v>
          </cell>
          <cell r="Q104">
            <v>0</v>
          </cell>
          <cell r="R104">
            <v>0</v>
          </cell>
          <cell r="S104">
            <v>0</v>
          </cell>
          <cell r="T104">
            <v>0</v>
          </cell>
          <cell r="U104">
            <v>14935.153161764672</v>
          </cell>
          <cell r="V104">
            <v>18017.010163398678</v>
          </cell>
          <cell r="W104">
            <v>20769.036315359466</v>
          </cell>
          <cell r="X104">
            <v>17563.492745098039</v>
          </cell>
          <cell r="Y104">
            <v>5483.4378758169905</v>
          </cell>
          <cell r="Z104">
            <v>1999.5995261437847</v>
          </cell>
          <cell r="AA104">
            <v>0</v>
          </cell>
          <cell r="AB104">
            <v>92328.741999999867</v>
          </cell>
          <cell r="AC104">
            <v>0</v>
          </cell>
          <cell r="AD104">
            <v>489285.85916821047</v>
          </cell>
          <cell r="AE104">
            <v>0</v>
          </cell>
          <cell r="AF104">
            <v>0</v>
          </cell>
          <cell r="AG104">
            <v>157262.67600000001</v>
          </cell>
          <cell r="AH104">
            <v>0</v>
          </cell>
          <cell r="AI104">
            <v>0</v>
          </cell>
          <cell r="AJ104">
            <v>0</v>
          </cell>
          <cell r="AK104">
            <v>85513.43</v>
          </cell>
          <cell r="AL104">
            <v>0</v>
          </cell>
          <cell r="AM104">
            <v>0</v>
          </cell>
          <cell r="AN104">
            <v>0</v>
          </cell>
          <cell r="AO104">
            <v>0</v>
          </cell>
          <cell r="AP104">
            <v>0</v>
          </cell>
          <cell r="AQ104">
            <v>0</v>
          </cell>
          <cell r="AR104">
            <v>0</v>
          </cell>
          <cell r="AS104">
            <v>0</v>
          </cell>
          <cell r="AT104">
            <v>7480202.2503372002</v>
          </cell>
          <cell r="AU104">
            <v>1255122.5827557894</v>
          </cell>
          <cell r="AV104">
            <v>242776.106</v>
          </cell>
          <cell r="AW104">
            <v>801374.43982723588</v>
          </cell>
          <cell r="AX104">
            <v>8978100.93909299</v>
          </cell>
          <cell r="AY104">
            <v>8892587.5090929903</v>
          </cell>
          <cell r="AZ104">
            <v>6640</v>
          </cell>
          <cell r="BA104">
            <v>8134000</v>
          </cell>
          <cell r="BB104">
            <v>0</v>
          </cell>
          <cell r="BC104">
            <v>0</v>
          </cell>
          <cell r="BD104">
            <v>8978100.93909299</v>
          </cell>
          <cell r="BE104">
            <v>0</v>
          </cell>
          <cell r="BF104">
            <v>8978100.93909299</v>
          </cell>
          <cell r="BG104">
            <v>8219513.4299999997</v>
          </cell>
          <cell r="BH104">
            <v>7976737.324</v>
          </cell>
          <cell r="BI104">
            <v>8735324.8330929894</v>
          </cell>
          <cell r="BJ104">
            <v>7130.8774147697877</v>
          </cell>
          <cell r="BK104">
            <v>6900.6657011382104</v>
          </cell>
          <cell r="BL104">
            <v>3.3360797871081593E-2</v>
          </cell>
          <cell r="BM104">
            <v>0</v>
          </cell>
          <cell r="BN104">
            <v>0</v>
          </cell>
          <cell r="BO104">
            <v>8978100.93909299</v>
          </cell>
          <cell r="BP104">
            <v>7259.2551094636656</v>
          </cell>
          <cell r="BQ104" t="str">
            <v>Y</v>
          </cell>
          <cell r="BR104">
            <v>7329.0619910963187</v>
          </cell>
          <cell r="BS104">
            <v>3.5111269102891862E-2</v>
          </cell>
          <cell r="BT104">
            <v>0</v>
          </cell>
          <cell r="BU104">
            <v>8978100.93909299</v>
          </cell>
          <cell r="BV104">
            <v>0</v>
          </cell>
          <cell r="BW104">
            <v>8978100.93909299</v>
          </cell>
          <cell r="BX104">
            <v>85513.43</v>
          </cell>
          <cell r="BY104">
            <v>8892587.5090929903</v>
          </cell>
        </row>
        <row r="105">
          <cell r="C105">
            <v>8265410</v>
          </cell>
          <cell r="D105" t="str">
            <v>Denbigh School</v>
          </cell>
          <cell r="E105">
            <v>1298</v>
          </cell>
          <cell r="F105">
            <v>0</v>
          </cell>
          <cell r="G105">
            <v>1298</v>
          </cell>
          <cell r="H105">
            <v>0</v>
          </cell>
          <cell r="I105">
            <v>4532092.9702960514</v>
          </cell>
          <cell r="J105">
            <v>3403924.2210462005</v>
          </cell>
          <cell r="K105">
            <v>0</v>
          </cell>
          <cell r="L105">
            <v>96216.538999999422</v>
          </cell>
          <cell r="M105">
            <v>0</v>
          </cell>
          <cell r="N105">
            <v>484996.23899999907</v>
          </cell>
          <cell r="O105">
            <v>0</v>
          </cell>
          <cell r="P105">
            <v>0</v>
          </cell>
          <cell r="Q105">
            <v>0</v>
          </cell>
          <cell r="R105">
            <v>0</v>
          </cell>
          <cell r="S105">
            <v>0</v>
          </cell>
          <cell r="T105">
            <v>0</v>
          </cell>
          <cell r="U105">
            <v>20252.590199999988</v>
          </cell>
          <cell r="V105">
            <v>21792.260799999945</v>
          </cell>
          <cell r="W105">
            <v>8033.0639999999976</v>
          </cell>
          <cell r="X105">
            <v>5118.5036</v>
          </cell>
          <cell r="Y105">
            <v>3913.5439999999958</v>
          </cell>
          <cell r="Z105">
            <v>1997.9671999999928</v>
          </cell>
          <cell r="AA105">
            <v>0</v>
          </cell>
          <cell r="AB105">
            <v>84455.748496123982</v>
          </cell>
          <cell r="AC105">
            <v>0</v>
          </cell>
          <cell r="AD105">
            <v>405128.00111832406</v>
          </cell>
          <cell r="AE105">
            <v>0</v>
          </cell>
          <cell r="AF105">
            <v>0</v>
          </cell>
          <cell r="AG105">
            <v>157262.67600000001</v>
          </cell>
          <cell r="AH105">
            <v>0</v>
          </cell>
          <cell r="AI105">
            <v>0</v>
          </cell>
          <cell r="AJ105">
            <v>0</v>
          </cell>
          <cell r="AK105">
            <v>59970.46</v>
          </cell>
          <cell r="AL105">
            <v>0</v>
          </cell>
          <cell r="AM105">
            <v>0</v>
          </cell>
          <cell r="AN105">
            <v>0</v>
          </cell>
          <cell r="AO105">
            <v>0</v>
          </cell>
          <cell r="AP105">
            <v>0</v>
          </cell>
          <cell r="AQ105">
            <v>0</v>
          </cell>
          <cell r="AR105">
            <v>0</v>
          </cell>
          <cell r="AS105">
            <v>0</v>
          </cell>
          <cell r="AT105">
            <v>7936017.1913422514</v>
          </cell>
          <cell r="AU105">
            <v>1131904.4574144464</v>
          </cell>
          <cell r="AV105">
            <v>217233.136</v>
          </cell>
          <cell r="AW105">
            <v>753575.65129060042</v>
          </cell>
          <cell r="AX105">
            <v>9285154.7847566977</v>
          </cell>
          <cell r="AY105">
            <v>9225184.3247566968</v>
          </cell>
          <cell r="AZ105">
            <v>6640</v>
          </cell>
          <cell r="BA105">
            <v>8618720</v>
          </cell>
          <cell r="BB105">
            <v>0</v>
          </cell>
          <cell r="BC105">
            <v>0</v>
          </cell>
          <cell r="BD105">
            <v>9285154.7847566977</v>
          </cell>
          <cell r="BE105">
            <v>0</v>
          </cell>
          <cell r="BF105">
            <v>9285154.7847566977</v>
          </cell>
          <cell r="BG105">
            <v>8678690.4600000009</v>
          </cell>
          <cell r="BH105">
            <v>8461457.3239999991</v>
          </cell>
          <cell r="BI105">
            <v>9067921.6487566959</v>
          </cell>
          <cell r="BJ105">
            <v>6986.0721485028471</v>
          </cell>
          <cell r="BK105">
            <v>6758.0044295871558</v>
          </cell>
          <cell r="BL105">
            <v>3.3747790681697427E-2</v>
          </cell>
          <cell r="BM105">
            <v>0</v>
          </cell>
          <cell r="BN105">
            <v>0</v>
          </cell>
          <cell r="BO105">
            <v>9285154.7847566977</v>
          </cell>
          <cell r="BP105">
            <v>7107.2298341731102</v>
          </cell>
          <cell r="BQ105" t="str">
            <v>Y</v>
          </cell>
          <cell r="BR105">
            <v>7153.4320375629413</v>
          </cell>
          <cell r="BS105">
            <v>3.3829642511510327E-2</v>
          </cell>
          <cell r="BT105">
            <v>0</v>
          </cell>
          <cell r="BU105">
            <v>9285154.7847566977</v>
          </cell>
          <cell r="BV105">
            <v>0</v>
          </cell>
          <cell r="BW105">
            <v>9285154.7847566977</v>
          </cell>
          <cell r="BX105">
            <v>59970.46</v>
          </cell>
          <cell r="BY105">
            <v>9225184.3247566968</v>
          </cell>
        </row>
        <row r="106">
          <cell r="C106">
            <v>8266905</v>
          </cell>
          <cell r="D106" t="str">
            <v>The Milton Keynes Academy</v>
          </cell>
          <cell r="E106">
            <v>929</v>
          </cell>
          <cell r="F106">
            <v>0</v>
          </cell>
          <cell r="G106">
            <v>929</v>
          </cell>
          <cell r="H106">
            <v>0</v>
          </cell>
          <cell r="I106">
            <v>2827467.5013657007</v>
          </cell>
          <cell r="J106">
            <v>2905469.0364614003</v>
          </cell>
          <cell r="K106">
            <v>0</v>
          </cell>
          <cell r="L106">
            <v>231439.78299999985</v>
          </cell>
          <cell r="M106">
            <v>0</v>
          </cell>
          <cell r="N106">
            <v>843857.92499999981</v>
          </cell>
          <cell r="O106">
            <v>0</v>
          </cell>
          <cell r="P106">
            <v>0</v>
          </cell>
          <cell r="Q106">
            <v>0</v>
          </cell>
          <cell r="R106">
            <v>0</v>
          </cell>
          <cell r="S106">
            <v>0</v>
          </cell>
          <cell r="T106">
            <v>0</v>
          </cell>
          <cell r="U106">
            <v>76117.975788362048</v>
          </cell>
          <cell r="V106">
            <v>54065.104298275473</v>
          </cell>
          <cell r="W106">
            <v>101191.64734698256</v>
          </cell>
          <cell r="X106">
            <v>51240.192288793092</v>
          </cell>
          <cell r="Y106">
            <v>57199.313243103403</v>
          </cell>
          <cell r="Z106">
            <v>6000.3605456896548</v>
          </cell>
          <cell r="AA106">
            <v>0</v>
          </cell>
          <cell r="AB106">
            <v>315596.42719999858</v>
          </cell>
          <cell r="AC106">
            <v>0</v>
          </cell>
          <cell r="AD106">
            <v>544191.22657595586</v>
          </cell>
          <cell r="AE106">
            <v>0</v>
          </cell>
          <cell r="AF106">
            <v>93833.267057172125</v>
          </cell>
          <cell r="AG106">
            <v>157262.67600000001</v>
          </cell>
          <cell r="AH106">
            <v>0</v>
          </cell>
          <cell r="AI106">
            <v>0</v>
          </cell>
          <cell r="AJ106">
            <v>0</v>
          </cell>
          <cell r="AK106">
            <v>96063.79</v>
          </cell>
          <cell r="AL106">
            <v>0</v>
          </cell>
          <cell r="AM106">
            <v>0</v>
          </cell>
          <cell r="AN106">
            <v>0</v>
          </cell>
          <cell r="AO106">
            <v>0</v>
          </cell>
          <cell r="AP106">
            <v>0</v>
          </cell>
          <cell r="AQ106">
            <v>0</v>
          </cell>
          <cell r="AR106">
            <v>0</v>
          </cell>
          <cell r="AS106">
            <v>0</v>
          </cell>
          <cell r="AT106">
            <v>5732936.5378271006</v>
          </cell>
          <cell r="AU106">
            <v>2374733.2223443324</v>
          </cell>
          <cell r="AV106">
            <v>253326.46600000001</v>
          </cell>
          <cell r="AW106">
            <v>1007482.7528674982</v>
          </cell>
          <cell r="AX106">
            <v>8360996.226171433</v>
          </cell>
          <cell r="AY106">
            <v>8264932.436171433</v>
          </cell>
          <cell r="AZ106">
            <v>6640</v>
          </cell>
          <cell r="BA106">
            <v>6168560</v>
          </cell>
          <cell r="BB106">
            <v>0</v>
          </cell>
          <cell r="BC106">
            <v>0</v>
          </cell>
          <cell r="BD106">
            <v>8360996.226171433</v>
          </cell>
          <cell r="BE106">
            <v>0</v>
          </cell>
          <cell r="BF106">
            <v>8360996.226171433</v>
          </cell>
          <cell r="BG106">
            <v>6264623.79</v>
          </cell>
          <cell r="BH106">
            <v>6011297.324</v>
          </cell>
          <cell r="BI106">
            <v>8107669.760171433</v>
          </cell>
          <cell r="BJ106">
            <v>8727.3086761802297</v>
          </cell>
          <cell r="BK106">
            <v>8480.5415191251268</v>
          </cell>
          <cell r="BL106">
            <v>2.9098042442053863E-2</v>
          </cell>
          <cell r="BM106">
            <v>0</v>
          </cell>
          <cell r="BN106">
            <v>0</v>
          </cell>
          <cell r="BO106">
            <v>8360996.226171433</v>
          </cell>
          <cell r="BP106">
            <v>8896.5903510994976</v>
          </cell>
          <cell r="BQ106" t="str">
            <v>Y</v>
          </cell>
          <cell r="BR106">
            <v>8999.9959377518117</v>
          </cell>
          <cell r="BS106">
            <v>3.0146741288502588E-2</v>
          </cell>
          <cell r="BT106">
            <v>0</v>
          </cell>
          <cell r="BU106">
            <v>8360996.226171433</v>
          </cell>
          <cell r="BV106">
            <v>0</v>
          </cell>
          <cell r="BW106">
            <v>8360996.226171433</v>
          </cell>
          <cell r="BX106">
            <v>96063.79</v>
          </cell>
          <cell r="BY106">
            <v>8264932.436171433</v>
          </cell>
        </row>
        <row r="107">
          <cell r="C107">
            <v>8264004</v>
          </cell>
          <cell r="D107" t="str">
            <v>Kents Hill Park all-through school</v>
          </cell>
          <cell r="E107">
            <v>1050.5</v>
          </cell>
          <cell r="F107">
            <v>311.5</v>
          </cell>
          <cell r="G107">
            <v>739</v>
          </cell>
          <cell r="H107">
            <v>1295287.707400575</v>
          </cell>
          <cell r="I107">
            <v>2577300.6236728504</v>
          </cell>
          <cell r="J107">
            <v>1941351.7715408001</v>
          </cell>
          <cell r="K107">
            <v>38573.297166666649</v>
          </cell>
          <cell r="L107">
            <v>131582.61819999985</v>
          </cell>
          <cell r="M107">
            <v>96384.139709523748</v>
          </cell>
          <cell r="N107">
            <v>467230.80899999954</v>
          </cell>
          <cell r="O107">
            <v>14403.607428571368</v>
          </cell>
          <cell r="P107">
            <v>6328.8578095238063</v>
          </cell>
          <cell r="Q107">
            <v>1985.9519333333262</v>
          </cell>
          <cell r="R107">
            <v>3819.1383333333324</v>
          </cell>
          <cell r="S107">
            <v>2891.6333095238033</v>
          </cell>
          <cell r="T107">
            <v>0</v>
          </cell>
          <cell r="U107">
            <v>48743.236571544541</v>
          </cell>
          <cell r="V107">
            <v>20873.016147425453</v>
          </cell>
          <cell r="W107">
            <v>32846.124718157153</v>
          </cell>
          <cell r="X107">
            <v>59308.654082926492</v>
          </cell>
          <cell r="Y107">
            <v>54080.087291056858</v>
          </cell>
          <cell r="Z107">
            <v>2000.6744726287245</v>
          </cell>
          <cell r="AA107">
            <v>34971.689982509364</v>
          </cell>
          <cell r="AB107">
            <v>72184.28919999997</v>
          </cell>
          <cell r="AC107">
            <v>116373.95562525879</v>
          </cell>
          <cell r="AD107">
            <v>324835.84646614129</v>
          </cell>
          <cell r="AE107">
            <v>5761.0064984761921</v>
          </cell>
          <cell r="AF107">
            <v>0</v>
          </cell>
          <cell r="AG107">
            <v>157262.67600000001</v>
          </cell>
          <cell r="AH107">
            <v>0</v>
          </cell>
          <cell r="AI107">
            <v>0</v>
          </cell>
          <cell r="AJ107">
            <v>85171.076000000001</v>
          </cell>
          <cell r="AK107">
            <v>77961.59</v>
          </cell>
          <cell r="AL107">
            <v>0</v>
          </cell>
          <cell r="AM107">
            <v>0</v>
          </cell>
          <cell r="AN107">
            <v>0</v>
          </cell>
          <cell r="AO107">
            <v>0</v>
          </cell>
          <cell r="AP107">
            <v>0</v>
          </cell>
          <cell r="AQ107">
            <v>0</v>
          </cell>
          <cell r="AR107">
            <v>0</v>
          </cell>
          <cell r="AS107">
            <v>0</v>
          </cell>
          <cell r="AT107">
            <v>5813940.1026142258</v>
          </cell>
          <cell r="AU107">
            <v>1535178.6339466001</v>
          </cell>
          <cell r="AV107">
            <v>320395.342</v>
          </cell>
          <cell r="AW107">
            <v>795677.86602080229</v>
          </cell>
          <cell r="AX107">
            <v>7669514.0785608264</v>
          </cell>
          <cell r="AY107">
            <v>7506381.4125608262</v>
          </cell>
          <cell r="AZ107">
            <v>5750.416666666667</v>
          </cell>
          <cell r="BA107">
            <v>6040812.708333334</v>
          </cell>
          <cell r="BB107">
            <v>0</v>
          </cell>
          <cell r="BC107">
            <v>0</v>
          </cell>
          <cell r="BD107">
            <v>7669514.0785608264</v>
          </cell>
          <cell r="BE107">
            <v>1711786.3626680241</v>
          </cell>
          <cell r="BF107">
            <v>5957727.7158928029</v>
          </cell>
          <cell r="BG107">
            <v>6203945.3743333342</v>
          </cell>
          <cell r="BH107">
            <v>5883550.032333334</v>
          </cell>
          <cell r="BI107">
            <v>7349118.7365608262</v>
          </cell>
          <cell r="BJ107">
            <v>6995.829354174989</v>
          </cell>
          <cell r="BK107">
            <v>6822.4219158200294</v>
          </cell>
          <cell r="BL107">
            <v>2.5417284432799062E-2</v>
          </cell>
          <cell r="BM107">
            <v>0</v>
          </cell>
          <cell r="BN107">
            <v>0</v>
          </cell>
          <cell r="BO107">
            <v>7669514.0785608264</v>
          </cell>
          <cell r="BP107">
            <v>7145.5320443225382</v>
          </cell>
          <cell r="BQ107" t="str">
            <v>Y</v>
          </cell>
          <cell r="BR107">
            <v>7300.8225402768458</v>
          </cell>
          <cell r="BS107">
            <v>2.5233520556825706E-2</v>
          </cell>
          <cell r="BT107">
            <v>0</v>
          </cell>
          <cell r="BU107">
            <v>7669514.0785608264</v>
          </cell>
          <cell r="BV107">
            <v>0</v>
          </cell>
          <cell r="BW107">
            <v>7669514.0785608264</v>
          </cell>
          <cell r="BX107">
            <v>77961.59</v>
          </cell>
          <cell r="BY107">
            <v>7591552.4885608265</v>
          </cell>
        </row>
        <row r="108">
          <cell r="C108">
            <v>8264009</v>
          </cell>
          <cell r="D108" t="str">
            <v>Glebe Farm School</v>
          </cell>
          <cell r="E108">
            <v>1245.5</v>
          </cell>
          <cell r="F108">
            <v>516.5</v>
          </cell>
          <cell r="G108">
            <v>729</v>
          </cell>
          <cell r="H108">
            <v>2147724.2403608253</v>
          </cell>
          <cell r="I108">
            <v>3054847.8611291633</v>
          </cell>
          <cell r="J108">
            <v>1337412.101621717</v>
          </cell>
          <cell r="K108">
            <v>53294.571813426752</v>
          </cell>
          <cell r="L108">
            <v>88102.644274038117</v>
          </cell>
          <cell r="M108">
            <v>130275.61998837645</v>
          </cell>
          <cell r="N108">
            <v>313397.55912980699</v>
          </cell>
          <cell r="O108">
            <v>512.70652530120446</v>
          </cell>
          <cell r="P108">
            <v>6504.9640397590247</v>
          </cell>
          <cell r="Q108">
            <v>1458.0091813252991</v>
          </cell>
          <cell r="R108">
            <v>534.06929718875335</v>
          </cell>
          <cell r="S108">
            <v>0</v>
          </cell>
          <cell r="T108">
            <v>0</v>
          </cell>
          <cell r="U108">
            <v>9962.3065153846001</v>
          </cell>
          <cell r="V108">
            <v>12176.152407692289</v>
          </cell>
          <cell r="W108">
            <v>20333.693249999971</v>
          </cell>
          <cell r="X108">
            <v>4271.278759615383</v>
          </cell>
          <cell r="Y108">
            <v>5486.4876461538433</v>
          </cell>
          <cell r="Z108">
            <v>1167.0818019230751</v>
          </cell>
          <cell r="AA108">
            <v>53425.137214527749</v>
          </cell>
          <cell r="AB108">
            <v>35471.753843478247</v>
          </cell>
          <cell r="AC108">
            <v>244494.67306852146</v>
          </cell>
          <cell r="AD108">
            <v>293600.63497033762</v>
          </cell>
          <cell r="AE108">
            <v>56940.545816794795</v>
          </cell>
          <cell r="AF108">
            <v>45393.178837232655</v>
          </cell>
          <cell r="AG108">
            <v>157262.67600000001</v>
          </cell>
          <cell r="AH108">
            <v>0</v>
          </cell>
          <cell r="AI108">
            <v>0</v>
          </cell>
          <cell r="AJ108">
            <v>0</v>
          </cell>
          <cell r="AK108">
            <v>56638.76</v>
          </cell>
          <cell r="AL108">
            <v>0</v>
          </cell>
          <cell r="AM108">
            <v>0</v>
          </cell>
          <cell r="AN108">
            <v>0</v>
          </cell>
          <cell r="AO108">
            <v>0</v>
          </cell>
          <cell r="AP108">
            <v>0</v>
          </cell>
          <cell r="AQ108">
            <v>0</v>
          </cell>
          <cell r="AR108">
            <v>0</v>
          </cell>
          <cell r="AS108">
            <v>0</v>
          </cell>
          <cell r="AT108">
            <v>6539984.2031117063</v>
          </cell>
          <cell r="AU108">
            <v>1376803.0683808846</v>
          </cell>
          <cell r="AV108">
            <v>213901.43600000002</v>
          </cell>
          <cell r="AW108">
            <v>752083.97749515087</v>
          </cell>
          <cell r="AX108">
            <v>8130688.7074925909</v>
          </cell>
          <cell r="AY108">
            <v>8074049.9474925911</v>
          </cell>
          <cell r="AZ108">
            <v>5750.416666666667</v>
          </cell>
          <cell r="BA108">
            <v>7162143.958333334</v>
          </cell>
          <cell r="BB108">
            <v>0</v>
          </cell>
          <cell r="BC108">
            <v>0</v>
          </cell>
          <cell r="BD108">
            <v>8130688.7074925909</v>
          </cell>
          <cell r="BE108">
            <v>2783867.9429214629</v>
          </cell>
          <cell r="BF108">
            <v>5346820.7645711275</v>
          </cell>
          <cell r="BG108">
            <v>7218782.7183333337</v>
          </cell>
          <cell r="BH108">
            <v>7004881.282333334</v>
          </cell>
          <cell r="BI108">
            <v>7916787.2714925911</v>
          </cell>
          <cell r="BJ108">
            <v>6356.3125423465208</v>
          </cell>
          <cell r="BK108">
            <v>6091.2223305987745</v>
          </cell>
          <cell r="BL108">
            <v>4.3520035447743632E-2</v>
          </cell>
          <cell r="BM108">
            <v>0</v>
          </cell>
          <cell r="BN108">
            <v>0</v>
          </cell>
          <cell r="BO108">
            <v>8130688.7074925909</v>
          </cell>
          <cell r="BP108">
            <v>6482.5772360438305</v>
          </cell>
          <cell r="BQ108" t="str">
            <v>Y</v>
          </cell>
          <cell r="BR108">
            <v>6528.0519530249621</v>
          </cell>
          <cell r="BS108">
            <v>4.1676247080015827E-2</v>
          </cell>
          <cell r="BT108">
            <v>0</v>
          </cell>
          <cell r="BU108">
            <v>8130688.7074925909</v>
          </cell>
          <cell r="BV108">
            <v>0</v>
          </cell>
          <cell r="BW108">
            <v>8130688.7074925909</v>
          </cell>
          <cell r="BX108">
            <v>56638.76</v>
          </cell>
          <cell r="BY108">
            <v>8074049.9474925911</v>
          </cell>
        </row>
        <row r="109">
          <cell r="C109">
            <v>8264703</v>
          </cell>
          <cell r="D109" t="str">
            <v>Oakgrove School</v>
          </cell>
          <cell r="E109">
            <v>2111.5</v>
          </cell>
          <cell r="F109">
            <v>615.5</v>
          </cell>
          <cell r="G109">
            <v>1496</v>
          </cell>
          <cell r="H109">
            <v>2559388.7123757754</v>
          </cell>
          <cell r="I109">
            <v>5218597.4253601506</v>
          </cell>
          <cell r="J109">
            <v>3928613.8890302004</v>
          </cell>
          <cell r="K109">
            <v>62631.200680434617</v>
          </cell>
          <cell r="L109">
            <v>130542.43939999952</v>
          </cell>
          <cell r="M109">
            <v>151349.45981471566</v>
          </cell>
          <cell r="N109">
            <v>463677.72299999936</v>
          </cell>
          <cell r="O109">
            <v>8649.7520107023265</v>
          </cell>
          <cell r="P109">
            <v>3996.2702304347818</v>
          </cell>
          <cell r="Q109">
            <v>6752.3186652173636</v>
          </cell>
          <cell r="R109">
            <v>2120.0372575250835</v>
          </cell>
          <cell r="S109">
            <v>3370.859239464879</v>
          </cell>
          <cell r="T109">
            <v>0</v>
          </cell>
          <cell r="U109">
            <v>10317.743174297166</v>
          </cell>
          <cell r="V109">
            <v>18026.401867737608</v>
          </cell>
          <cell r="W109">
            <v>9384.4540615796486</v>
          </cell>
          <cell r="X109">
            <v>2196.5810056224832</v>
          </cell>
          <cell r="Y109">
            <v>1567.5132058902188</v>
          </cell>
          <cell r="Z109">
            <v>1000.3209274431047</v>
          </cell>
          <cell r="AA109">
            <v>70165.62283392479</v>
          </cell>
          <cell r="AB109">
            <v>111315.35099959701</v>
          </cell>
          <cell r="AC109">
            <v>160240.72520901775</v>
          </cell>
          <cell r="AD109">
            <v>409069.78692894074</v>
          </cell>
          <cell r="AE109">
            <v>0</v>
          </cell>
          <cell r="AF109">
            <v>0</v>
          </cell>
          <cell r="AG109">
            <v>157262.67600000001</v>
          </cell>
          <cell r="AH109">
            <v>0</v>
          </cell>
          <cell r="AI109">
            <v>0</v>
          </cell>
          <cell r="AJ109">
            <v>82084.699358098631</v>
          </cell>
          <cell r="AK109">
            <v>113277.53</v>
          </cell>
          <cell r="AL109">
            <v>0</v>
          </cell>
          <cell r="AM109">
            <v>0</v>
          </cell>
          <cell r="AN109">
            <v>0</v>
          </cell>
          <cell r="AO109">
            <v>0</v>
          </cell>
          <cell r="AP109">
            <v>0</v>
          </cell>
          <cell r="AQ109">
            <v>0</v>
          </cell>
          <cell r="AR109">
            <v>0</v>
          </cell>
          <cell r="AS109">
            <v>0</v>
          </cell>
          <cell r="AT109">
            <v>11706600.026766125</v>
          </cell>
          <cell r="AU109">
            <v>1626374.5605125444</v>
          </cell>
          <cell r="AV109">
            <v>352624.90535809868</v>
          </cell>
          <cell r="AW109">
            <v>1043964.9473791078</v>
          </cell>
          <cell r="AX109">
            <v>13685599.492636768</v>
          </cell>
          <cell r="AY109">
            <v>13490237.263278671</v>
          </cell>
          <cell r="AZ109">
            <v>5750.416666666667</v>
          </cell>
          <cell r="BA109">
            <v>12142004.791666668</v>
          </cell>
          <cell r="BB109">
            <v>0</v>
          </cell>
          <cell r="BC109">
            <v>0</v>
          </cell>
          <cell r="BD109">
            <v>13685599.492636768</v>
          </cell>
          <cell r="BE109">
            <v>3131454.7424744042</v>
          </cell>
          <cell r="BF109">
            <v>10554144.750162363</v>
          </cell>
          <cell r="BG109">
            <v>12337367.021024765</v>
          </cell>
          <cell r="BH109">
            <v>11984742.115666667</v>
          </cell>
          <cell r="BI109">
            <v>13332974.58727867</v>
          </cell>
          <cell r="BJ109">
            <v>6314.4563520145248</v>
          </cell>
          <cell r="BK109">
            <v>6170.7050901604007</v>
          </cell>
          <cell r="BL109">
            <v>2.3295759520795288E-2</v>
          </cell>
          <cell r="BM109">
            <v>0</v>
          </cell>
          <cell r="BN109">
            <v>0</v>
          </cell>
          <cell r="BO109">
            <v>13685599.492636768</v>
          </cell>
          <cell r="BP109">
            <v>6388.9354787017146</v>
          </cell>
          <cell r="BQ109" t="str">
            <v>Y</v>
          </cell>
          <cell r="BR109">
            <v>6481.4584383787678</v>
          </cell>
          <cell r="BS109">
            <v>2.5767057832697837E-2</v>
          </cell>
          <cell r="BT109">
            <v>0</v>
          </cell>
          <cell r="BU109">
            <v>13685599.492636768</v>
          </cell>
          <cell r="BV109">
            <v>0</v>
          </cell>
          <cell r="BW109">
            <v>13685599.492636768</v>
          </cell>
          <cell r="BX109">
            <v>113277.53</v>
          </cell>
          <cell r="BY109">
            <v>13572321.962636769</v>
          </cell>
        </row>
        <row r="110">
          <cell r="C110" t="str">
            <v/>
          </cell>
          <cell r="D110" t="str">
            <v/>
          </cell>
          <cell r="E110" t="str">
            <v/>
          </cell>
          <cell r="F110" t="str">
            <v/>
          </cell>
          <cell r="G110" t="str">
            <v/>
          </cell>
          <cell r="H110" t="str">
            <v/>
          </cell>
          <cell r="I110" t="str">
            <v/>
          </cell>
          <cell r="J110" t="str">
            <v/>
          </cell>
          <cell r="K110" t="str">
            <v/>
          </cell>
          <cell r="L110" t="str">
            <v/>
          </cell>
          <cell r="M110" t="str">
            <v/>
          </cell>
          <cell r="N110" t="str">
            <v/>
          </cell>
          <cell r="O110" t="str">
            <v/>
          </cell>
          <cell r="P110" t="str">
            <v/>
          </cell>
          <cell r="Q110" t="str">
            <v/>
          </cell>
          <cell r="R110" t="str">
            <v/>
          </cell>
          <cell r="S110" t="str">
            <v/>
          </cell>
          <cell r="T110" t="str">
            <v/>
          </cell>
          <cell r="U110" t="str">
            <v/>
          </cell>
          <cell r="V110" t="str">
            <v/>
          </cell>
          <cell r="W110" t="str">
            <v/>
          </cell>
          <cell r="X110" t="str">
            <v/>
          </cell>
          <cell r="Y110" t="str">
            <v/>
          </cell>
          <cell r="Z110" t="str">
            <v/>
          </cell>
          <cell r="AA110" t="str">
            <v/>
          </cell>
          <cell r="AB110" t="str">
            <v/>
          </cell>
          <cell r="AC110" t="str">
            <v/>
          </cell>
          <cell r="AD110" t="str">
            <v/>
          </cell>
          <cell r="AE110" t="str">
            <v/>
          </cell>
          <cell r="AF110" t="str">
            <v/>
          </cell>
          <cell r="AG110" t="str">
            <v/>
          </cell>
          <cell r="AH110" t="str">
            <v/>
          </cell>
          <cell r="AI110" t="str">
            <v/>
          </cell>
          <cell r="AJ110" t="str">
            <v/>
          </cell>
          <cell r="AK110" t="str">
            <v/>
          </cell>
          <cell r="AL110" t="str">
            <v/>
          </cell>
          <cell r="AM110" t="str">
            <v/>
          </cell>
          <cell r="AN110" t="str">
            <v/>
          </cell>
          <cell r="AO110" t="str">
            <v/>
          </cell>
          <cell r="AP110" t="str">
            <v/>
          </cell>
          <cell r="AQ110" t="str">
            <v/>
          </cell>
          <cell r="AR110" t="str">
            <v/>
          </cell>
          <cell r="AS110" t="str">
            <v/>
          </cell>
          <cell r="AT110" t="str">
            <v/>
          </cell>
          <cell r="AU110" t="str">
            <v/>
          </cell>
          <cell r="AV110" t="str">
            <v/>
          </cell>
          <cell r="AW110" t="str">
            <v/>
          </cell>
          <cell r="AX110" t="str">
            <v/>
          </cell>
          <cell r="AY110" t="str">
            <v/>
          </cell>
          <cell r="AZ110" t="str">
            <v/>
          </cell>
          <cell r="BA110" t="str">
            <v/>
          </cell>
          <cell r="BB110" t="str">
            <v/>
          </cell>
          <cell r="BC110" t="str">
            <v/>
          </cell>
          <cell r="BD110" t="str">
            <v/>
          </cell>
          <cell r="BE110" t="str">
            <v/>
          </cell>
          <cell r="BF110" t="str">
            <v/>
          </cell>
          <cell r="BG110" t="str">
            <v/>
          </cell>
          <cell r="BH110" t="str">
            <v/>
          </cell>
          <cell r="BI110" t="str">
            <v/>
          </cell>
          <cell r="BJ110" t="str">
            <v/>
          </cell>
          <cell r="BK110" t="str">
            <v/>
          </cell>
          <cell r="BL110" t="str">
            <v/>
          </cell>
          <cell r="BM110" t="str">
            <v/>
          </cell>
          <cell r="BN110" t="str">
            <v/>
          </cell>
          <cell r="BO110" t="str">
            <v/>
          </cell>
          <cell r="BP110" t="str">
            <v/>
          </cell>
          <cell r="BQ110" t="str">
            <v/>
          </cell>
          <cell r="BR110" t="str">
            <v/>
          </cell>
          <cell r="BS110" t="str">
            <v/>
          </cell>
          <cell r="BT110" t="str">
            <v/>
          </cell>
          <cell r="BU110" t="str">
            <v/>
          </cell>
          <cell r="BV110" t="str">
            <v/>
          </cell>
          <cell r="BW110" t="str">
            <v/>
          </cell>
          <cell r="BX110" t="str">
            <v/>
          </cell>
          <cell r="BY110" t="str">
            <v/>
          </cell>
        </row>
        <row r="111">
          <cell r="C111" t="str">
            <v/>
          </cell>
          <cell r="D111" t="str">
            <v/>
          </cell>
          <cell r="E111" t="str">
            <v/>
          </cell>
          <cell r="F111" t="str">
            <v/>
          </cell>
          <cell r="G111" t="str">
            <v/>
          </cell>
          <cell r="H111" t="str">
            <v/>
          </cell>
          <cell r="I111" t="str">
            <v/>
          </cell>
          <cell r="J111" t="str">
            <v/>
          </cell>
          <cell r="K111" t="str">
            <v/>
          </cell>
          <cell r="L111" t="str">
            <v/>
          </cell>
          <cell r="M111" t="str">
            <v/>
          </cell>
          <cell r="N111" t="str">
            <v/>
          </cell>
          <cell r="O111" t="str">
            <v/>
          </cell>
          <cell r="P111" t="str">
            <v/>
          </cell>
          <cell r="Q111" t="str">
            <v/>
          </cell>
          <cell r="R111" t="str">
            <v/>
          </cell>
          <cell r="S111" t="str">
            <v/>
          </cell>
          <cell r="T111" t="str">
            <v/>
          </cell>
          <cell r="U111" t="str">
            <v/>
          </cell>
          <cell r="V111" t="str">
            <v/>
          </cell>
          <cell r="W111" t="str">
            <v/>
          </cell>
          <cell r="X111" t="str">
            <v/>
          </cell>
          <cell r="Y111" t="str">
            <v/>
          </cell>
          <cell r="Z111" t="str">
            <v/>
          </cell>
          <cell r="AA111" t="str">
            <v/>
          </cell>
          <cell r="AB111" t="str">
            <v/>
          </cell>
          <cell r="AC111" t="str">
            <v/>
          </cell>
          <cell r="AD111" t="str">
            <v/>
          </cell>
          <cell r="AE111" t="str">
            <v/>
          </cell>
          <cell r="AF111" t="str">
            <v/>
          </cell>
          <cell r="AG111" t="str">
            <v/>
          </cell>
          <cell r="AH111" t="str">
            <v/>
          </cell>
          <cell r="AI111" t="str">
            <v/>
          </cell>
          <cell r="AJ111" t="str">
            <v/>
          </cell>
          <cell r="AK111" t="str">
            <v/>
          </cell>
          <cell r="AL111" t="str">
            <v/>
          </cell>
          <cell r="AM111" t="str">
            <v/>
          </cell>
          <cell r="AN111" t="str">
            <v/>
          </cell>
          <cell r="AO111" t="str">
            <v/>
          </cell>
          <cell r="AP111" t="str">
            <v/>
          </cell>
          <cell r="AQ111" t="str">
            <v/>
          </cell>
          <cell r="AR111" t="str">
            <v/>
          </cell>
          <cell r="AS111" t="str">
            <v/>
          </cell>
          <cell r="AT111" t="str">
            <v/>
          </cell>
          <cell r="AU111" t="str">
            <v/>
          </cell>
          <cell r="AV111" t="str">
            <v/>
          </cell>
          <cell r="AW111" t="str">
            <v/>
          </cell>
          <cell r="AX111" t="str">
            <v/>
          </cell>
          <cell r="AY111" t="str">
            <v/>
          </cell>
          <cell r="AZ111" t="str">
            <v/>
          </cell>
          <cell r="BA111" t="str">
            <v/>
          </cell>
          <cell r="BB111" t="str">
            <v/>
          </cell>
          <cell r="BC111" t="str">
            <v/>
          </cell>
          <cell r="BD111" t="str">
            <v/>
          </cell>
          <cell r="BE111" t="str">
            <v/>
          </cell>
          <cell r="BF111" t="str">
            <v/>
          </cell>
          <cell r="BG111" t="str">
            <v/>
          </cell>
          <cell r="BH111" t="str">
            <v/>
          </cell>
          <cell r="BI111" t="str">
            <v/>
          </cell>
          <cell r="BJ111" t="str">
            <v/>
          </cell>
          <cell r="BK111" t="str">
            <v/>
          </cell>
          <cell r="BL111" t="str">
            <v/>
          </cell>
          <cell r="BM111" t="str">
            <v/>
          </cell>
          <cell r="BN111" t="str">
            <v/>
          </cell>
          <cell r="BO111" t="str">
            <v/>
          </cell>
          <cell r="BP111" t="str">
            <v/>
          </cell>
          <cell r="BQ111" t="str">
            <v/>
          </cell>
          <cell r="BR111" t="str">
            <v/>
          </cell>
          <cell r="BS111" t="str">
            <v/>
          </cell>
          <cell r="BT111" t="str">
            <v/>
          </cell>
          <cell r="BU111" t="str">
            <v/>
          </cell>
          <cell r="BV111" t="str">
            <v/>
          </cell>
          <cell r="BW111" t="str">
            <v/>
          </cell>
          <cell r="BX111" t="str">
            <v/>
          </cell>
          <cell r="BY111" t="str">
            <v/>
          </cell>
        </row>
        <row r="112">
          <cell r="C112" t="str">
            <v/>
          </cell>
          <cell r="D112" t="str">
            <v/>
          </cell>
          <cell r="E112" t="str">
            <v/>
          </cell>
          <cell r="F112" t="str">
            <v/>
          </cell>
          <cell r="G112" t="str">
            <v/>
          </cell>
          <cell r="H112" t="str">
            <v/>
          </cell>
          <cell r="I112" t="str">
            <v/>
          </cell>
          <cell r="J112" t="str">
            <v/>
          </cell>
          <cell r="K112" t="str">
            <v/>
          </cell>
          <cell r="L112" t="str">
            <v/>
          </cell>
          <cell r="M112" t="str">
            <v/>
          </cell>
          <cell r="N112" t="str">
            <v/>
          </cell>
          <cell r="O112" t="str">
            <v/>
          </cell>
          <cell r="P112" t="str">
            <v/>
          </cell>
          <cell r="Q112" t="str">
            <v/>
          </cell>
          <cell r="R112" t="str">
            <v/>
          </cell>
          <cell r="S112" t="str">
            <v/>
          </cell>
          <cell r="T112" t="str">
            <v/>
          </cell>
          <cell r="U112" t="str">
            <v/>
          </cell>
          <cell r="V112" t="str">
            <v/>
          </cell>
          <cell r="W112" t="str">
            <v/>
          </cell>
          <cell r="X112" t="str">
            <v/>
          </cell>
          <cell r="Y112" t="str">
            <v/>
          </cell>
          <cell r="Z112" t="str">
            <v/>
          </cell>
          <cell r="AA112" t="str">
            <v/>
          </cell>
          <cell r="AB112" t="str">
            <v/>
          </cell>
          <cell r="AC112" t="str">
            <v/>
          </cell>
          <cell r="AD112" t="str">
            <v/>
          </cell>
          <cell r="AE112" t="str">
            <v/>
          </cell>
          <cell r="AF112" t="str">
            <v/>
          </cell>
          <cell r="AG112" t="str">
            <v/>
          </cell>
          <cell r="AH112" t="str">
            <v/>
          </cell>
          <cell r="AI112" t="str">
            <v/>
          </cell>
          <cell r="AJ112" t="str">
            <v/>
          </cell>
          <cell r="AK112" t="str">
            <v/>
          </cell>
          <cell r="AL112" t="str">
            <v/>
          </cell>
          <cell r="AM112" t="str">
            <v/>
          </cell>
          <cell r="AN112" t="str">
            <v/>
          </cell>
          <cell r="AO112" t="str">
            <v/>
          </cell>
          <cell r="AP112" t="str">
            <v/>
          </cell>
          <cell r="AQ112" t="str">
            <v/>
          </cell>
          <cell r="AR112" t="str">
            <v/>
          </cell>
          <cell r="AS112" t="str">
            <v/>
          </cell>
          <cell r="AT112" t="str">
            <v/>
          </cell>
          <cell r="AU112" t="str">
            <v/>
          </cell>
          <cell r="AV112" t="str">
            <v/>
          </cell>
          <cell r="AW112" t="str">
            <v/>
          </cell>
          <cell r="AX112" t="str">
            <v/>
          </cell>
          <cell r="AY112" t="str">
            <v/>
          </cell>
          <cell r="AZ112" t="str">
            <v/>
          </cell>
          <cell r="BA112" t="str">
            <v/>
          </cell>
          <cell r="BB112" t="str">
            <v/>
          </cell>
          <cell r="BC112" t="str">
            <v/>
          </cell>
          <cell r="BD112" t="str">
            <v/>
          </cell>
          <cell r="BE112" t="str">
            <v/>
          </cell>
          <cell r="BF112" t="str">
            <v/>
          </cell>
          <cell r="BG112" t="str">
            <v/>
          </cell>
          <cell r="BH112" t="str">
            <v/>
          </cell>
          <cell r="BI112" t="str">
            <v/>
          </cell>
          <cell r="BJ112" t="str">
            <v/>
          </cell>
          <cell r="BK112" t="str">
            <v/>
          </cell>
          <cell r="BL112" t="str">
            <v/>
          </cell>
          <cell r="BM112" t="str">
            <v/>
          </cell>
          <cell r="BN112" t="str">
            <v/>
          </cell>
          <cell r="BO112" t="str">
            <v/>
          </cell>
          <cell r="BP112" t="str">
            <v/>
          </cell>
          <cell r="BQ112" t="str">
            <v/>
          </cell>
          <cell r="BR112" t="str">
            <v/>
          </cell>
          <cell r="BS112" t="str">
            <v/>
          </cell>
          <cell r="BT112" t="str">
            <v/>
          </cell>
          <cell r="BU112" t="str">
            <v/>
          </cell>
          <cell r="BV112" t="str">
            <v/>
          </cell>
          <cell r="BW112" t="str">
            <v/>
          </cell>
          <cell r="BX112" t="str">
            <v/>
          </cell>
          <cell r="BY112" t="str">
            <v/>
          </cell>
        </row>
        <row r="113">
          <cell r="C113" t="str">
            <v/>
          </cell>
          <cell r="D113" t="str">
            <v/>
          </cell>
          <cell r="E113" t="str">
            <v/>
          </cell>
          <cell r="F113" t="str">
            <v/>
          </cell>
          <cell r="G113" t="str">
            <v/>
          </cell>
          <cell r="H113" t="str">
            <v/>
          </cell>
          <cell r="I113" t="str">
            <v/>
          </cell>
          <cell r="J113" t="str">
            <v/>
          </cell>
          <cell r="K113" t="str">
            <v/>
          </cell>
          <cell r="L113" t="str">
            <v/>
          </cell>
          <cell r="M113" t="str">
            <v/>
          </cell>
          <cell r="N113" t="str">
            <v/>
          </cell>
          <cell r="O113" t="str">
            <v/>
          </cell>
          <cell r="P113" t="str">
            <v/>
          </cell>
          <cell r="Q113" t="str">
            <v/>
          </cell>
          <cell r="R113" t="str">
            <v/>
          </cell>
          <cell r="S113" t="str">
            <v/>
          </cell>
          <cell r="T113" t="str">
            <v/>
          </cell>
          <cell r="U113" t="str">
            <v/>
          </cell>
          <cell r="V113" t="str">
            <v/>
          </cell>
          <cell r="W113" t="str">
            <v/>
          </cell>
          <cell r="X113" t="str">
            <v/>
          </cell>
          <cell r="Y113" t="str">
            <v/>
          </cell>
          <cell r="Z113" t="str">
            <v/>
          </cell>
          <cell r="AA113" t="str">
            <v/>
          </cell>
          <cell r="AB113" t="str">
            <v/>
          </cell>
          <cell r="AC113" t="str">
            <v/>
          </cell>
          <cell r="AD113" t="str">
            <v/>
          </cell>
          <cell r="AE113" t="str">
            <v/>
          </cell>
          <cell r="AF113" t="str">
            <v/>
          </cell>
          <cell r="AG113" t="str">
            <v/>
          </cell>
          <cell r="AH113" t="str">
            <v/>
          </cell>
          <cell r="AI113" t="str">
            <v/>
          </cell>
          <cell r="AJ113" t="str">
            <v/>
          </cell>
          <cell r="AK113" t="str">
            <v/>
          </cell>
          <cell r="AL113" t="str">
            <v/>
          </cell>
          <cell r="AM113" t="str">
            <v/>
          </cell>
          <cell r="AN113" t="str">
            <v/>
          </cell>
          <cell r="AO113" t="str">
            <v/>
          </cell>
          <cell r="AP113" t="str">
            <v/>
          </cell>
          <cell r="AQ113" t="str">
            <v/>
          </cell>
          <cell r="AR113" t="str">
            <v/>
          </cell>
          <cell r="AS113" t="str">
            <v/>
          </cell>
          <cell r="AT113" t="str">
            <v/>
          </cell>
          <cell r="AU113" t="str">
            <v/>
          </cell>
          <cell r="AV113" t="str">
            <v/>
          </cell>
          <cell r="AW113" t="str">
            <v/>
          </cell>
          <cell r="AX113" t="str">
            <v/>
          </cell>
          <cell r="AY113" t="str">
            <v/>
          </cell>
          <cell r="AZ113" t="str">
            <v/>
          </cell>
          <cell r="BA113" t="str">
            <v/>
          </cell>
          <cell r="BB113" t="str">
            <v/>
          </cell>
          <cell r="BC113" t="str">
            <v/>
          </cell>
          <cell r="BD113" t="str">
            <v/>
          </cell>
          <cell r="BE113" t="str">
            <v/>
          </cell>
          <cell r="BF113" t="str">
            <v/>
          </cell>
          <cell r="BG113" t="str">
            <v/>
          </cell>
          <cell r="BH113" t="str">
            <v/>
          </cell>
          <cell r="BI113" t="str">
            <v/>
          </cell>
          <cell r="BJ113" t="str">
            <v/>
          </cell>
          <cell r="BK113" t="str">
            <v/>
          </cell>
          <cell r="BL113" t="str">
            <v/>
          </cell>
          <cell r="BM113" t="str">
            <v/>
          </cell>
          <cell r="BN113" t="str">
            <v/>
          </cell>
          <cell r="BO113" t="str">
            <v/>
          </cell>
          <cell r="BP113" t="str">
            <v/>
          </cell>
          <cell r="BQ113" t="str">
            <v/>
          </cell>
          <cell r="BR113" t="str">
            <v/>
          </cell>
          <cell r="BS113" t="str">
            <v/>
          </cell>
          <cell r="BT113" t="str">
            <v/>
          </cell>
          <cell r="BU113" t="str">
            <v/>
          </cell>
          <cell r="BV113" t="str">
            <v/>
          </cell>
          <cell r="BW113" t="str">
            <v/>
          </cell>
          <cell r="BX113" t="str">
            <v/>
          </cell>
          <cell r="BY113" t="str">
            <v/>
          </cell>
        </row>
        <row r="114">
          <cell r="C114" t="str">
            <v/>
          </cell>
          <cell r="D114" t="str">
            <v/>
          </cell>
          <cell r="E114" t="str">
            <v/>
          </cell>
          <cell r="F114" t="str">
            <v/>
          </cell>
          <cell r="G114" t="str">
            <v/>
          </cell>
          <cell r="H114" t="str">
            <v/>
          </cell>
          <cell r="I114" t="str">
            <v/>
          </cell>
          <cell r="J114" t="str">
            <v/>
          </cell>
          <cell r="K114" t="str">
            <v/>
          </cell>
          <cell r="L114" t="str">
            <v/>
          </cell>
          <cell r="M114" t="str">
            <v/>
          </cell>
          <cell r="N114" t="str">
            <v/>
          </cell>
          <cell r="O114" t="str">
            <v/>
          </cell>
          <cell r="P114" t="str">
            <v/>
          </cell>
          <cell r="Q114" t="str">
            <v/>
          </cell>
          <cell r="R114" t="str">
            <v/>
          </cell>
          <cell r="S114" t="str">
            <v/>
          </cell>
          <cell r="T114" t="str">
            <v/>
          </cell>
          <cell r="U114" t="str">
            <v/>
          </cell>
          <cell r="V114" t="str">
            <v/>
          </cell>
          <cell r="W114" t="str">
            <v/>
          </cell>
          <cell r="X114" t="str">
            <v/>
          </cell>
          <cell r="Y114" t="str">
            <v/>
          </cell>
          <cell r="Z114" t="str">
            <v/>
          </cell>
          <cell r="AA114" t="str">
            <v/>
          </cell>
          <cell r="AB114" t="str">
            <v/>
          </cell>
          <cell r="AC114" t="str">
            <v/>
          </cell>
          <cell r="AD114" t="str">
            <v/>
          </cell>
          <cell r="AE114" t="str">
            <v/>
          </cell>
          <cell r="AF114" t="str">
            <v/>
          </cell>
          <cell r="AG114" t="str">
            <v/>
          </cell>
          <cell r="AH114" t="str">
            <v/>
          </cell>
          <cell r="AI114" t="str">
            <v/>
          </cell>
          <cell r="AJ114" t="str">
            <v/>
          </cell>
          <cell r="AK114" t="str">
            <v/>
          </cell>
          <cell r="AL114" t="str">
            <v/>
          </cell>
          <cell r="AM114" t="str">
            <v/>
          </cell>
          <cell r="AN114" t="str">
            <v/>
          </cell>
          <cell r="AO114" t="str">
            <v/>
          </cell>
          <cell r="AP114" t="str">
            <v/>
          </cell>
          <cell r="AQ114" t="str">
            <v/>
          </cell>
          <cell r="AR114" t="str">
            <v/>
          </cell>
          <cell r="AS114" t="str">
            <v/>
          </cell>
          <cell r="AT114" t="str">
            <v/>
          </cell>
          <cell r="AU114" t="str">
            <v/>
          </cell>
          <cell r="AV114" t="str">
            <v/>
          </cell>
          <cell r="AW114" t="str">
            <v/>
          </cell>
          <cell r="AX114" t="str">
            <v/>
          </cell>
          <cell r="AY114" t="str">
            <v/>
          </cell>
          <cell r="AZ114" t="str">
            <v/>
          </cell>
          <cell r="BA114" t="str">
            <v/>
          </cell>
          <cell r="BB114" t="str">
            <v/>
          </cell>
          <cell r="BC114" t="str">
            <v/>
          </cell>
          <cell r="BD114" t="str">
            <v/>
          </cell>
          <cell r="BE114" t="str">
            <v/>
          </cell>
          <cell r="BF114" t="str">
            <v/>
          </cell>
          <cell r="BG114" t="str">
            <v/>
          </cell>
          <cell r="BH114" t="str">
            <v/>
          </cell>
          <cell r="BI114" t="str">
            <v/>
          </cell>
          <cell r="BJ114" t="str">
            <v/>
          </cell>
          <cell r="BK114" t="str">
            <v/>
          </cell>
          <cell r="BL114" t="str">
            <v/>
          </cell>
          <cell r="BM114" t="str">
            <v/>
          </cell>
          <cell r="BN114" t="str">
            <v/>
          </cell>
          <cell r="BO114" t="str">
            <v/>
          </cell>
          <cell r="BP114" t="str">
            <v/>
          </cell>
          <cell r="BQ114" t="str">
            <v/>
          </cell>
          <cell r="BR114" t="str">
            <v/>
          </cell>
          <cell r="BS114" t="str">
            <v/>
          </cell>
          <cell r="BT114" t="str">
            <v/>
          </cell>
          <cell r="BU114" t="str">
            <v/>
          </cell>
          <cell r="BV114" t="str">
            <v/>
          </cell>
          <cell r="BW114" t="str">
            <v/>
          </cell>
          <cell r="BX114" t="str">
            <v/>
          </cell>
          <cell r="BY114" t="str">
            <v/>
          </cell>
        </row>
        <row r="115">
          <cell r="C115" t="str">
            <v/>
          </cell>
          <cell r="D115" t="str">
            <v/>
          </cell>
          <cell r="E115" t="str">
            <v/>
          </cell>
          <cell r="F115" t="str">
            <v/>
          </cell>
          <cell r="G115" t="str">
            <v/>
          </cell>
          <cell r="H115" t="str">
            <v/>
          </cell>
          <cell r="I115" t="str">
            <v/>
          </cell>
          <cell r="J115" t="str">
            <v/>
          </cell>
          <cell r="K115" t="str">
            <v/>
          </cell>
          <cell r="L115" t="str">
            <v/>
          </cell>
          <cell r="M115" t="str">
            <v/>
          </cell>
          <cell r="N115" t="str">
            <v/>
          </cell>
          <cell r="O115" t="str">
            <v/>
          </cell>
          <cell r="P115" t="str">
            <v/>
          </cell>
          <cell r="Q115" t="str">
            <v/>
          </cell>
          <cell r="R115" t="str">
            <v/>
          </cell>
          <cell r="S115" t="str">
            <v/>
          </cell>
          <cell r="T115" t="str">
            <v/>
          </cell>
          <cell r="U115" t="str">
            <v/>
          </cell>
          <cell r="V115" t="str">
            <v/>
          </cell>
          <cell r="W115" t="str">
            <v/>
          </cell>
          <cell r="X115" t="str">
            <v/>
          </cell>
          <cell r="Y115" t="str">
            <v/>
          </cell>
          <cell r="Z115" t="str">
            <v/>
          </cell>
          <cell r="AA115" t="str">
            <v/>
          </cell>
          <cell r="AB115" t="str">
            <v/>
          </cell>
          <cell r="AC115" t="str">
            <v/>
          </cell>
          <cell r="AD115" t="str">
            <v/>
          </cell>
          <cell r="AE115" t="str">
            <v/>
          </cell>
          <cell r="AF115" t="str">
            <v/>
          </cell>
          <cell r="AG115" t="str">
            <v/>
          </cell>
          <cell r="AH115" t="str">
            <v/>
          </cell>
          <cell r="AI115" t="str">
            <v/>
          </cell>
          <cell r="AJ115" t="str">
            <v/>
          </cell>
          <cell r="AK115" t="str">
            <v/>
          </cell>
          <cell r="AL115" t="str">
            <v/>
          </cell>
          <cell r="AM115" t="str">
            <v/>
          </cell>
          <cell r="AN115" t="str">
            <v/>
          </cell>
          <cell r="AO115" t="str">
            <v/>
          </cell>
          <cell r="AP115" t="str">
            <v/>
          </cell>
          <cell r="AQ115" t="str">
            <v/>
          </cell>
          <cell r="AR115" t="str">
            <v/>
          </cell>
          <cell r="AS115" t="str">
            <v/>
          </cell>
          <cell r="AT115" t="str">
            <v/>
          </cell>
          <cell r="AU115" t="str">
            <v/>
          </cell>
          <cell r="AV115" t="str">
            <v/>
          </cell>
          <cell r="AW115" t="str">
            <v/>
          </cell>
          <cell r="AX115" t="str">
            <v/>
          </cell>
          <cell r="AY115" t="str">
            <v/>
          </cell>
          <cell r="AZ115" t="str">
            <v/>
          </cell>
          <cell r="BA115" t="str">
            <v/>
          </cell>
          <cell r="BB115" t="str">
            <v/>
          </cell>
          <cell r="BC115" t="str">
            <v/>
          </cell>
          <cell r="BD115" t="str">
            <v/>
          </cell>
          <cell r="BE115" t="str">
            <v/>
          </cell>
          <cell r="BF115" t="str">
            <v/>
          </cell>
          <cell r="BG115" t="str">
            <v/>
          </cell>
          <cell r="BH115" t="str">
            <v/>
          </cell>
          <cell r="BI115" t="str">
            <v/>
          </cell>
          <cell r="BJ115" t="str">
            <v/>
          </cell>
          <cell r="BK115" t="str">
            <v/>
          </cell>
          <cell r="BL115" t="str">
            <v/>
          </cell>
          <cell r="BM115" t="str">
            <v/>
          </cell>
          <cell r="BN115" t="str">
            <v/>
          </cell>
          <cell r="BO115" t="str">
            <v/>
          </cell>
          <cell r="BP115" t="str">
            <v/>
          </cell>
          <cell r="BQ115" t="str">
            <v/>
          </cell>
          <cell r="BR115" t="str">
            <v/>
          </cell>
          <cell r="BS115" t="str">
            <v/>
          </cell>
          <cell r="BT115" t="str">
            <v/>
          </cell>
          <cell r="BU115" t="str">
            <v/>
          </cell>
          <cell r="BV115" t="str">
            <v/>
          </cell>
          <cell r="BW115" t="str">
            <v/>
          </cell>
          <cell r="BX115" t="str">
            <v/>
          </cell>
          <cell r="BY115" t="str">
            <v/>
          </cell>
        </row>
        <row r="116">
          <cell r="C116" t="str">
            <v/>
          </cell>
          <cell r="D116" t="str">
            <v/>
          </cell>
          <cell r="E116" t="str">
            <v/>
          </cell>
          <cell r="F116" t="str">
            <v/>
          </cell>
          <cell r="G116" t="str">
            <v/>
          </cell>
          <cell r="H116" t="str">
            <v/>
          </cell>
          <cell r="I116" t="str">
            <v/>
          </cell>
          <cell r="J116" t="str">
            <v/>
          </cell>
          <cell r="K116" t="str">
            <v/>
          </cell>
          <cell r="L116" t="str">
            <v/>
          </cell>
          <cell r="M116" t="str">
            <v/>
          </cell>
          <cell r="N116" t="str">
            <v/>
          </cell>
          <cell r="O116" t="str">
            <v/>
          </cell>
          <cell r="P116" t="str">
            <v/>
          </cell>
          <cell r="Q116" t="str">
            <v/>
          </cell>
          <cell r="R116" t="str">
            <v/>
          </cell>
          <cell r="S116" t="str">
            <v/>
          </cell>
          <cell r="T116" t="str">
            <v/>
          </cell>
          <cell r="U116" t="str">
            <v/>
          </cell>
          <cell r="V116" t="str">
            <v/>
          </cell>
          <cell r="W116" t="str">
            <v/>
          </cell>
          <cell r="X116" t="str">
            <v/>
          </cell>
          <cell r="Y116" t="str">
            <v/>
          </cell>
          <cell r="Z116" t="str">
            <v/>
          </cell>
          <cell r="AA116" t="str">
            <v/>
          </cell>
          <cell r="AB116" t="str">
            <v/>
          </cell>
          <cell r="AC116" t="str">
            <v/>
          </cell>
          <cell r="AD116" t="str">
            <v/>
          </cell>
          <cell r="AE116" t="str">
            <v/>
          </cell>
          <cell r="AF116" t="str">
            <v/>
          </cell>
          <cell r="AG116" t="str">
            <v/>
          </cell>
          <cell r="AH116" t="str">
            <v/>
          </cell>
          <cell r="AI116" t="str">
            <v/>
          </cell>
          <cell r="AJ116" t="str">
            <v/>
          </cell>
          <cell r="AK116" t="str">
            <v/>
          </cell>
          <cell r="AL116" t="str">
            <v/>
          </cell>
          <cell r="AM116" t="str">
            <v/>
          </cell>
          <cell r="AN116" t="str">
            <v/>
          </cell>
          <cell r="AO116" t="str">
            <v/>
          </cell>
          <cell r="AP116" t="str">
            <v/>
          </cell>
          <cell r="AQ116" t="str">
            <v/>
          </cell>
          <cell r="AR116" t="str">
            <v/>
          </cell>
          <cell r="AS116" t="str">
            <v/>
          </cell>
          <cell r="AT116" t="str">
            <v/>
          </cell>
          <cell r="AU116" t="str">
            <v/>
          </cell>
          <cell r="AV116" t="str">
            <v/>
          </cell>
          <cell r="AW116" t="str">
            <v/>
          </cell>
          <cell r="AX116" t="str">
            <v/>
          </cell>
          <cell r="AY116" t="str">
            <v/>
          </cell>
          <cell r="AZ116" t="str">
            <v/>
          </cell>
          <cell r="BA116" t="str">
            <v/>
          </cell>
          <cell r="BB116" t="str">
            <v/>
          </cell>
          <cell r="BC116" t="str">
            <v/>
          </cell>
          <cell r="BD116" t="str">
            <v/>
          </cell>
          <cell r="BE116" t="str">
            <v/>
          </cell>
          <cell r="BF116" t="str">
            <v/>
          </cell>
          <cell r="BG116" t="str">
            <v/>
          </cell>
          <cell r="BH116" t="str">
            <v/>
          </cell>
          <cell r="BI116" t="str">
            <v/>
          </cell>
          <cell r="BJ116" t="str">
            <v/>
          </cell>
          <cell r="BK116" t="str">
            <v/>
          </cell>
          <cell r="BL116" t="str">
            <v/>
          </cell>
          <cell r="BM116" t="str">
            <v/>
          </cell>
          <cell r="BN116" t="str">
            <v/>
          </cell>
          <cell r="BO116" t="str">
            <v/>
          </cell>
          <cell r="BP116" t="str">
            <v/>
          </cell>
          <cell r="BQ116" t="str">
            <v/>
          </cell>
          <cell r="BR116" t="str">
            <v/>
          </cell>
          <cell r="BS116" t="str">
            <v/>
          </cell>
          <cell r="BT116" t="str">
            <v/>
          </cell>
          <cell r="BU116" t="str">
            <v/>
          </cell>
          <cell r="BV116" t="str">
            <v/>
          </cell>
          <cell r="BW116" t="str">
            <v/>
          </cell>
          <cell r="BX116" t="str">
            <v/>
          </cell>
          <cell r="BY116" t="str">
            <v/>
          </cell>
        </row>
        <row r="117">
          <cell r="C117" t="str">
            <v/>
          </cell>
          <cell r="D117" t="str">
            <v/>
          </cell>
          <cell r="E117" t="str">
            <v/>
          </cell>
          <cell r="F117" t="str">
            <v/>
          </cell>
          <cell r="G117" t="str">
            <v/>
          </cell>
          <cell r="H117" t="str">
            <v/>
          </cell>
          <cell r="I117" t="str">
            <v/>
          </cell>
          <cell r="J117" t="str">
            <v/>
          </cell>
          <cell r="K117" t="str">
            <v/>
          </cell>
          <cell r="L117" t="str">
            <v/>
          </cell>
          <cell r="M117" t="str">
            <v/>
          </cell>
          <cell r="N117" t="str">
            <v/>
          </cell>
          <cell r="O117" t="str">
            <v/>
          </cell>
          <cell r="P117" t="str">
            <v/>
          </cell>
          <cell r="Q117" t="str">
            <v/>
          </cell>
          <cell r="R117" t="str">
            <v/>
          </cell>
          <cell r="S117" t="str">
            <v/>
          </cell>
          <cell r="T117" t="str">
            <v/>
          </cell>
          <cell r="U117" t="str">
            <v/>
          </cell>
          <cell r="V117" t="str">
            <v/>
          </cell>
          <cell r="W117" t="str">
            <v/>
          </cell>
          <cell r="X117" t="str">
            <v/>
          </cell>
          <cell r="Y117" t="str">
            <v/>
          </cell>
          <cell r="Z117" t="str">
            <v/>
          </cell>
          <cell r="AA117" t="str">
            <v/>
          </cell>
          <cell r="AB117" t="str">
            <v/>
          </cell>
          <cell r="AC117" t="str">
            <v/>
          </cell>
          <cell r="AD117" t="str">
            <v/>
          </cell>
          <cell r="AE117" t="str">
            <v/>
          </cell>
          <cell r="AF117" t="str">
            <v/>
          </cell>
          <cell r="AG117" t="str">
            <v/>
          </cell>
          <cell r="AH117" t="str">
            <v/>
          </cell>
          <cell r="AI117" t="str">
            <v/>
          </cell>
          <cell r="AJ117" t="str">
            <v/>
          </cell>
          <cell r="AK117" t="str">
            <v/>
          </cell>
          <cell r="AL117" t="str">
            <v/>
          </cell>
          <cell r="AM117" t="str">
            <v/>
          </cell>
          <cell r="AN117" t="str">
            <v/>
          </cell>
          <cell r="AO117" t="str">
            <v/>
          </cell>
          <cell r="AP117" t="str">
            <v/>
          </cell>
          <cell r="AQ117" t="str">
            <v/>
          </cell>
          <cell r="AR117" t="str">
            <v/>
          </cell>
          <cell r="AS117" t="str">
            <v/>
          </cell>
          <cell r="AT117" t="str">
            <v/>
          </cell>
          <cell r="AU117" t="str">
            <v/>
          </cell>
          <cell r="AV117" t="str">
            <v/>
          </cell>
          <cell r="AW117" t="str">
            <v/>
          </cell>
          <cell r="AX117" t="str">
            <v/>
          </cell>
          <cell r="AY117" t="str">
            <v/>
          </cell>
          <cell r="AZ117" t="str">
            <v/>
          </cell>
          <cell r="BA117" t="str">
            <v/>
          </cell>
          <cell r="BB117" t="str">
            <v/>
          </cell>
          <cell r="BC117" t="str">
            <v/>
          </cell>
          <cell r="BD117" t="str">
            <v/>
          </cell>
          <cell r="BE117" t="str">
            <v/>
          </cell>
          <cell r="BF117" t="str">
            <v/>
          </cell>
          <cell r="BG117" t="str">
            <v/>
          </cell>
          <cell r="BH117" t="str">
            <v/>
          </cell>
          <cell r="BI117" t="str">
            <v/>
          </cell>
          <cell r="BJ117" t="str">
            <v/>
          </cell>
          <cell r="BK117" t="str">
            <v/>
          </cell>
          <cell r="BL117" t="str">
            <v/>
          </cell>
          <cell r="BM117" t="str">
            <v/>
          </cell>
          <cell r="BN117" t="str">
            <v/>
          </cell>
          <cell r="BO117" t="str">
            <v/>
          </cell>
          <cell r="BP117" t="str">
            <v/>
          </cell>
          <cell r="BQ117" t="str">
            <v/>
          </cell>
          <cell r="BR117" t="str">
            <v/>
          </cell>
          <cell r="BS117" t="str">
            <v/>
          </cell>
          <cell r="BT117" t="str">
            <v/>
          </cell>
          <cell r="BU117" t="str">
            <v/>
          </cell>
          <cell r="BV117" t="str">
            <v/>
          </cell>
          <cell r="BW117" t="str">
            <v/>
          </cell>
          <cell r="BX117" t="str">
            <v/>
          </cell>
          <cell r="BY117" t="str">
            <v/>
          </cell>
        </row>
        <row r="118">
          <cell r="C118" t="str">
            <v/>
          </cell>
          <cell r="D118" t="str">
            <v/>
          </cell>
          <cell r="E118" t="str">
            <v/>
          </cell>
          <cell r="F118" t="str">
            <v/>
          </cell>
          <cell r="G118" t="str">
            <v/>
          </cell>
          <cell r="H118" t="str">
            <v/>
          </cell>
          <cell r="I118" t="str">
            <v/>
          </cell>
          <cell r="J118" t="str">
            <v/>
          </cell>
          <cell r="K118" t="str">
            <v/>
          </cell>
          <cell r="L118" t="str">
            <v/>
          </cell>
          <cell r="M118" t="str">
            <v/>
          </cell>
          <cell r="N118" t="str">
            <v/>
          </cell>
          <cell r="O118" t="str">
            <v/>
          </cell>
          <cell r="P118" t="str">
            <v/>
          </cell>
          <cell r="Q118" t="str">
            <v/>
          </cell>
          <cell r="R118" t="str">
            <v/>
          </cell>
          <cell r="S118" t="str">
            <v/>
          </cell>
          <cell r="T118" t="str">
            <v/>
          </cell>
          <cell r="U118" t="str">
            <v/>
          </cell>
          <cell r="V118" t="str">
            <v/>
          </cell>
          <cell r="W118" t="str">
            <v/>
          </cell>
          <cell r="X118" t="str">
            <v/>
          </cell>
          <cell r="Y118" t="str">
            <v/>
          </cell>
          <cell r="Z118" t="str">
            <v/>
          </cell>
          <cell r="AA118" t="str">
            <v/>
          </cell>
          <cell r="AB118" t="str">
            <v/>
          </cell>
          <cell r="AC118" t="str">
            <v/>
          </cell>
          <cell r="AD118" t="str">
            <v/>
          </cell>
          <cell r="AE118" t="str">
            <v/>
          </cell>
          <cell r="AF118" t="str">
            <v/>
          </cell>
          <cell r="AG118" t="str">
            <v/>
          </cell>
          <cell r="AH118" t="str">
            <v/>
          </cell>
          <cell r="AI118" t="str">
            <v/>
          </cell>
          <cell r="AJ118" t="str">
            <v/>
          </cell>
          <cell r="AK118" t="str">
            <v/>
          </cell>
          <cell r="AL118" t="str">
            <v/>
          </cell>
          <cell r="AM118" t="str">
            <v/>
          </cell>
          <cell r="AN118" t="str">
            <v/>
          </cell>
          <cell r="AO118" t="str">
            <v/>
          </cell>
          <cell r="AP118" t="str">
            <v/>
          </cell>
          <cell r="AQ118" t="str">
            <v/>
          </cell>
          <cell r="AR118" t="str">
            <v/>
          </cell>
          <cell r="AS118" t="str">
            <v/>
          </cell>
          <cell r="AT118" t="str">
            <v/>
          </cell>
          <cell r="AU118" t="str">
            <v/>
          </cell>
          <cell r="AV118" t="str">
            <v/>
          </cell>
          <cell r="AW118" t="str">
            <v/>
          </cell>
          <cell r="AX118" t="str">
            <v/>
          </cell>
          <cell r="AY118" t="str">
            <v/>
          </cell>
          <cell r="AZ118" t="str">
            <v/>
          </cell>
          <cell r="BA118" t="str">
            <v/>
          </cell>
          <cell r="BB118" t="str">
            <v/>
          </cell>
          <cell r="BC118" t="str">
            <v/>
          </cell>
          <cell r="BD118" t="str">
            <v/>
          </cell>
          <cell r="BE118" t="str">
            <v/>
          </cell>
          <cell r="BF118" t="str">
            <v/>
          </cell>
          <cell r="BG118" t="str">
            <v/>
          </cell>
          <cell r="BH118" t="str">
            <v/>
          </cell>
          <cell r="BI118" t="str">
            <v/>
          </cell>
          <cell r="BJ118" t="str">
            <v/>
          </cell>
          <cell r="BK118" t="str">
            <v/>
          </cell>
          <cell r="BL118" t="str">
            <v/>
          </cell>
          <cell r="BM118" t="str">
            <v/>
          </cell>
          <cell r="BN118" t="str">
            <v/>
          </cell>
          <cell r="BO118" t="str">
            <v/>
          </cell>
          <cell r="BP118" t="str">
            <v/>
          </cell>
          <cell r="BQ118" t="str">
            <v/>
          </cell>
          <cell r="BR118" t="str">
            <v/>
          </cell>
          <cell r="BS118" t="str">
            <v/>
          </cell>
          <cell r="BT118" t="str">
            <v/>
          </cell>
          <cell r="BU118" t="str">
            <v/>
          </cell>
          <cell r="BV118" t="str">
            <v/>
          </cell>
          <cell r="BW118" t="str">
            <v/>
          </cell>
          <cell r="BX118" t="str">
            <v/>
          </cell>
          <cell r="BY118" t="str">
            <v/>
          </cell>
        </row>
        <row r="119">
          <cell r="C119" t="str">
            <v/>
          </cell>
          <cell r="D119" t="str">
            <v/>
          </cell>
          <cell r="E119" t="str">
            <v/>
          </cell>
          <cell r="F119" t="str">
            <v/>
          </cell>
          <cell r="G119" t="str">
            <v/>
          </cell>
          <cell r="H119" t="str">
            <v/>
          </cell>
          <cell r="I119" t="str">
            <v/>
          </cell>
          <cell r="J119" t="str">
            <v/>
          </cell>
          <cell r="K119" t="str">
            <v/>
          </cell>
          <cell r="L119" t="str">
            <v/>
          </cell>
          <cell r="M119" t="str">
            <v/>
          </cell>
          <cell r="N119" t="str">
            <v/>
          </cell>
          <cell r="O119" t="str">
            <v/>
          </cell>
          <cell r="P119" t="str">
            <v/>
          </cell>
          <cell r="Q119" t="str">
            <v/>
          </cell>
          <cell r="R119" t="str">
            <v/>
          </cell>
          <cell r="S119" t="str">
            <v/>
          </cell>
          <cell r="T119" t="str">
            <v/>
          </cell>
          <cell r="U119" t="str">
            <v/>
          </cell>
          <cell r="V119" t="str">
            <v/>
          </cell>
          <cell r="W119" t="str">
            <v/>
          </cell>
          <cell r="X119" t="str">
            <v/>
          </cell>
          <cell r="Y119" t="str">
            <v/>
          </cell>
          <cell r="Z119" t="str">
            <v/>
          </cell>
          <cell r="AA119" t="str">
            <v/>
          </cell>
          <cell r="AB119" t="str">
            <v/>
          </cell>
          <cell r="AC119" t="str">
            <v/>
          </cell>
          <cell r="AD119" t="str">
            <v/>
          </cell>
          <cell r="AE119" t="str">
            <v/>
          </cell>
          <cell r="AF119" t="str">
            <v/>
          </cell>
          <cell r="AG119" t="str">
            <v/>
          </cell>
          <cell r="AH119" t="str">
            <v/>
          </cell>
          <cell r="AI119" t="str">
            <v/>
          </cell>
          <cell r="AJ119" t="str">
            <v/>
          </cell>
          <cell r="AK119" t="str">
            <v/>
          </cell>
          <cell r="AL119" t="str">
            <v/>
          </cell>
          <cell r="AM119" t="str">
            <v/>
          </cell>
          <cell r="AN119" t="str">
            <v/>
          </cell>
          <cell r="AO119" t="str">
            <v/>
          </cell>
          <cell r="AP119" t="str">
            <v/>
          </cell>
          <cell r="AQ119" t="str">
            <v/>
          </cell>
          <cell r="AR119" t="str">
            <v/>
          </cell>
          <cell r="AS119" t="str">
            <v/>
          </cell>
          <cell r="AT119" t="str">
            <v/>
          </cell>
          <cell r="AU119" t="str">
            <v/>
          </cell>
          <cell r="AV119" t="str">
            <v/>
          </cell>
          <cell r="AW119" t="str">
            <v/>
          </cell>
          <cell r="AX119" t="str">
            <v/>
          </cell>
          <cell r="AY119" t="str">
            <v/>
          </cell>
          <cell r="AZ119" t="str">
            <v/>
          </cell>
          <cell r="BA119" t="str">
            <v/>
          </cell>
          <cell r="BB119" t="str">
            <v/>
          </cell>
          <cell r="BC119" t="str">
            <v/>
          </cell>
          <cell r="BD119" t="str">
            <v/>
          </cell>
          <cell r="BE119" t="str">
            <v/>
          </cell>
          <cell r="BF119" t="str">
            <v/>
          </cell>
          <cell r="BG119" t="str">
            <v/>
          </cell>
          <cell r="BH119" t="str">
            <v/>
          </cell>
          <cell r="BI119" t="str">
            <v/>
          </cell>
          <cell r="BJ119" t="str">
            <v/>
          </cell>
          <cell r="BK119" t="str">
            <v/>
          </cell>
          <cell r="BL119" t="str">
            <v/>
          </cell>
          <cell r="BM119" t="str">
            <v/>
          </cell>
          <cell r="BN119" t="str">
            <v/>
          </cell>
          <cell r="BO119" t="str">
            <v/>
          </cell>
          <cell r="BP119" t="str">
            <v/>
          </cell>
          <cell r="BQ119" t="str">
            <v/>
          </cell>
          <cell r="BR119" t="str">
            <v/>
          </cell>
          <cell r="BS119" t="str">
            <v/>
          </cell>
          <cell r="BT119" t="str">
            <v/>
          </cell>
          <cell r="BU119" t="str">
            <v/>
          </cell>
          <cell r="BV119" t="str">
            <v/>
          </cell>
          <cell r="BW119" t="str">
            <v/>
          </cell>
          <cell r="BX119" t="str">
            <v/>
          </cell>
          <cell r="BY119" t="str">
            <v/>
          </cell>
        </row>
        <row r="120">
          <cell r="C120" t="str">
            <v/>
          </cell>
          <cell r="D120" t="str">
            <v/>
          </cell>
          <cell r="E120" t="str">
            <v/>
          </cell>
          <cell r="F120" t="str">
            <v/>
          </cell>
          <cell r="G120" t="str">
            <v/>
          </cell>
          <cell r="H120" t="str">
            <v/>
          </cell>
          <cell r="I120" t="str">
            <v/>
          </cell>
          <cell r="J120" t="str">
            <v/>
          </cell>
          <cell r="K120" t="str">
            <v/>
          </cell>
          <cell r="L120" t="str">
            <v/>
          </cell>
          <cell r="M120" t="str">
            <v/>
          </cell>
          <cell r="N120" t="str">
            <v/>
          </cell>
          <cell r="O120" t="str">
            <v/>
          </cell>
          <cell r="P120" t="str">
            <v/>
          </cell>
          <cell r="Q120" t="str">
            <v/>
          </cell>
          <cell r="R120" t="str">
            <v/>
          </cell>
          <cell r="S120" t="str">
            <v/>
          </cell>
          <cell r="T120" t="str">
            <v/>
          </cell>
          <cell r="U120" t="str">
            <v/>
          </cell>
          <cell r="V120" t="str">
            <v/>
          </cell>
          <cell r="W120" t="str">
            <v/>
          </cell>
          <cell r="X120" t="str">
            <v/>
          </cell>
          <cell r="Y120" t="str">
            <v/>
          </cell>
          <cell r="Z120" t="str">
            <v/>
          </cell>
          <cell r="AA120" t="str">
            <v/>
          </cell>
          <cell r="AB120" t="str">
            <v/>
          </cell>
          <cell r="AC120" t="str">
            <v/>
          </cell>
          <cell r="AD120" t="str">
            <v/>
          </cell>
          <cell r="AE120" t="str">
            <v/>
          </cell>
          <cell r="AF120" t="str">
            <v/>
          </cell>
          <cell r="AG120" t="str">
            <v/>
          </cell>
          <cell r="AH120" t="str">
            <v/>
          </cell>
          <cell r="AI120" t="str">
            <v/>
          </cell>
          <cell r="AJ120" t="str">
            <v/>
          </cell>
          <cell r="AK120" t="str">
            <v/>
          </cell>
          <cell r="AL120" t="str">
            <v/>
          </cell>
          <cell r="AM120" t="str">
            <v/>
          </cell>
          <cell r="AN120" t="str">
            <v/>
          </cell>
          <cell r="AO120" t="str">
            <v/>
          </cell>
          <cell r="AP120" t="str">
            <v/>
          </cell>
          <cell r="AQ120" t="str">
            <v/>
          </cell>
          <cell r="AR120" t="str">
            <v/>
          </cell>
          <cell r="AS120" t="str">
            <v/>
          </cell>
          <cell r="AT120" t="str">
            <v/>
          </cell>
          <cell r="AU120" t="str">
            <v/>
          </cell>
          <cell r="AV120" t="str">
            <v/>
          </cell>
          <cell r="AW120" t="str">
            <v/>
          </cell>
          <cell r="AX120" t="str">
            <v/>
          </cell>
          <cell r="AY120" t="str">
            <v/>
          </cell>
          <cell r="AZ120" t="str">
            <v/>
          </cell>
          <cell r="BA120" t="str">
            <v/>
          </cell>
          <cell r="BB120" t="str">
            <v/>
          </cell>
          <cell r="BC120" t="str">
            <v/>
          </cell>
          <cell r="BD120" t="str">
            <v/>
          </cell>
          <cell r="BE120" t="str">
            <v/>
          </cell>
          <cell r="BF120" t="str">
            <v/>
          </cell>
          <cell r="BG120" t="str">
            <v/>
          </cell>
          <cell r="BH120" t="str">
            <v/>
          </cell>
          <cell r="BI120" t="str">
            <v/>
          </cell>
          <cell r="BJ120" t="str">
            <v/>
          </cell>
          <cell r="BK120" t="str">
            <v/>
          </cell>
          <cell r="BL120" t="str">
            <v/>
          </cell>
          <cell r="BM120" t="str">
            <v/>
          </cell>
          <cell r="BN120" t="str">
            <v/>
          </cell>
          <cell r="BO120" t="str">
            <v/>
          </cell>
          <cell r="BP120" t="str">
            <v/>
          </cell>
          <cell r="BQ120" t="str">
            <v/>
          </cell>
          <cell r="BR120" t="str">
            <v/>
          </cell>
          <cell r="BS120" t="str">
            <v/>
          </cell>
          <cell r="BT120" t="str">
            <v/>
          </cell>
          <cell r="BU120" t="str">
            <v/>
          </cell>
          <cell r="BV120" t="str">
            <v/>
          </cell>
          <cell r="BW120" t="str">
            <v/>
          </cell>
          <cell r="BX120" t="str">
            <v/>
          </cell>
          <cell r="BY120" t="str">
            <v/>
          </cell>
        </row>
        <row r="121">
          <cell r="C121" t="str">
            <v/>
          </cell>
          <cell r="D121" t="str">
            <v/>
          </cell>
          <cell r="E121" t="str">
            <v/>
          </cell>
          <cell r="F121" t="str">
            <v/>
          </cell>
          <cell r="G121" t="str">
            <v/>
          </cell>
          <cell r="H121" t="str">
            <v/>
          </cell>
          <cell r="I121" t="str">
            <v/>
          </cell>
          <cell r="J121" t="str">
            <v/>
          </cell>
          <cell r="K121" t="str">
            <v/>
          </cell>
          <cell r="L121" t="str">
            <v/>
          </cell>
          <cell r="M121" t="str">
            <v/>
          </cell>
          <cell r="N121" t="str">
            <v/>
          </cell>
          <cell r="O121" t="str">
            <v/>
          </cell>
          <cell r="P121" t="str">
            <v/>
          </cell>
          <cell r="Q121" t="str">
            <v/>
          </cell>
          <cell r="R121" t="str">
            <v/>
          </cell>
          <cell r="S121" t="str">
            <v/>
          </cell>
          <cell r="T121" t="str">
            <v/>
          </cell>
          <cell r="U121" t="str">
            <v/>
          </cell>
          <cell r="V121" t="str">
            <v/>
          </cell>
          <cell r="W121" t="str">
            <v/>
          </cell>
          <cell r="X121" t="str">
            <v/>
          </cell>
          <cell r="Y121" t="str">
            <v/>
          </cell>
          <cell r="Z121" t="str">
            <v/>
          </cell>
          <cell r="AA121" t="str">
            <v/>
          </cell>
          <cell r="AB121" t="str">
            <v/>
          </cell>
          <cell r="AC121" t="str">
            <v/>
          </cell>
          <cell r="AD121" t="str">
            <v/>
          </cell>
          <cell r="AE121" t="str">
            <v/>
          </cell>
          <cell r="AF121" t="str">
            <v/>
          </cell>
          <cell r="AG121" t="str">
            <v/>
          </cell>
          <cell r="AH121" t="str">
            <v/>
          </cell>
          <cell r="AI121" t="str">
            <v/>
          </cell>
          <cell r="AJ121" t="str">
            <v/>
          </cell>
          <cell r="AK121" t="str">
            <v/>
          </cell>
          <cell r="AL121" t="str">
            <v/>
          </cell>
          <cell r="AM121" t="str">
            <v/>
          </cell>
          <cell r="AN121" t="str">
            <v/>
          </cell>
          <cell r="AO121" t="str">
            <v/>
          </cell>
          <cell r="AP121" t="str">
            <v/>
          </cell>
          <cell r="AQ121" t="str">
            <v/>
          </cell>
          <cell r="AR121" t="str">
            <v/>
          </cell>
          <cell r="AS121" t="str">
            <v/>
          </cell>
          <cell r="AT121" t="str">
            <v/>
          </cell>
          <cell r="AU121" t="str">
            <v/>
          </cell>
          <cell r="AV121" t="str">
            <v/>
          </cell>
          <cell r="AW121" t="str">
            <v/>
          </cell>
          <cell r="AX121" t="str">
            <v/>
          </cell>
          <cell r="AY121" t="str">
            <v/>
          </cell>
          <cell r="AZ121" t="str">
            <v/>
          </cell>
          <cell r="BA121" t="str">
            <v/>
          </cell>
          <cell r="BB121" t="str">
            <v/>
          </cell>
          <cell r="BC121" t="str">
            <v/>
          </cell>
          <cell r="BD121" t="str">
            <v/>
          </cell>
          <cell r="BE121" t="str">
            <v/>
          </cell>
          <cell r="BF121" t="str">
            <v/>
          </cell>
          <cell r="BG121" t="str">
            <v/>
          </cell>
          <cell r="BH121" t="str">
            <v/>
          </cell>
          <cell r="BI121" t="str">
            <v/>
          </cell>
          <cell r="BJ121" t="str">
            <v/>
          </cell>
          <cell r="BK121" t="str">
            <v/>
          </cell>
          <cell r="BL121" t="str">
            <v/>
          </cell>
          <cell r="BM121" t="str">
            <v/>
          </cell>
          <cell r="BN121" t="str">
            <v/>
          </cell>
          <cell r="BO121" t="str">
            <v/>
          </cell>
          <cell r="BP121" t="str">
            <v/>
          </cell>
          <cell r="BQ121" t="str">
            <v/>
          </cell>
          <cell r="BR121" t="str">
            <v/>
          </cell>
          <cell r="BS121" t="str">
            <v/>
          </cell>
          <cell r="BT121" t="str">
            <v/>
          </cell>
          <cell r="BU121" t="str">
            <v/>
          </cell>
          <cell r="BV121" t="str">
            <v/>
          </cell>
          <cell r="BW121" t="str">
            <v/>
          </cell>
          <cell r="BX121" t="str">
            <v/>
          </cell>
          <cell r="BY121" t="str">
            <v/>
          </cell>
        </row>
        <row r="122">
          <cell r="C122" t="str">
            <v/>
          </cell>
          <cell r="D122" t="str">
            <v/>
          </cell>
          <cell r="E122" t="str">
            <v/>
          </cell>
          <cell r="F122" t="str">
            <v/>
          </cell>
          <cell r="G122" t="str">
            <v/>
          </cell>
          <cell r="H122" t="str">
            <v/>
          </cell>
          <cell r="I122" t="str">
            <v/>
          </cell>
          <cell r="J122" t="str">
            <v/>
          </cell>
          <cell r="K122" t="str">
            <v/>
          </cell>
          <cell r="L122" t="str">
            <v/>
          </cell>
          <cell r="M122" t="str">
            <v/>
          </cell>
          <cell r="N122" t="str">
            <v/>
          </cell>
          <cell r="O122" t="str">
            <v/>
          </cell>
          <cell r="P122" t="str">
            <v/>
          </cell>
          <cell r="Q122" t="str">
            <v/>
          </cell>
          <cell r="R122" t="str">
            <v/>
          </cell>
          <cell r="S122" t="str">
            <v/>
          </cell>
          <cell r="T122" t="str">
            <v/>
          </cell>
          <cell r="U122" t="str">
            <v/>
          </cell>
          <cell r="V122" t="str">
            <v/>
          </cell>
          <cell r="W122" t="str">
            <v/>
          </cell>
          <cell r="X122" t="str">
            <v/>
          </cell>
          <cell r="Y122" t="str">
            <v/>
          </cell>
          <cell r="Z122" t="str">
            <v/>
          </cell>
          <cell r="AA122" t="str">
            <v/>
          </cell>
          <cell r="AB122" t="str">
            <v/>
          </cell>
          <cell r="AC122" t="str">
            <v/>
          </cell>
          <cell r="AD122" t="str">
            <v/>
          </cell>
          <cell r="AE122" t="str">
            <v/>
          </cell>
          <cell r="AF122" t="str">
            <v/>
          </cell>
          <cell r="AG122" t="str">
            <v/>
          </cell>
          <cell r="AH122" t="str">
            <v/>
          </cell>
          <cell r="AI122" t="str">
            <v/>
          </cell>
          <cell r="AJ122" t="str">
            <v/>
          </cell>
          <cell r="AK122" t="str">
            <v/>
          </cell>
          <cell r="AL122" t="str">
            <v/>
          </cell>
          <cell r="AM122" t="str">
            <v/>
          </cell>
          <cell r="AN122" t="str">
            <v/>
          </cell>
          <cell r="AO122" t="str">
            <v/>
          </cell>
          <cell r="AP122" t="str">
            <v/>
          </cell>
          <cell r="AQ122" t="str">
            <v/>
          </cell>
          <cell r="AR122" t="str">
            <v/>
          </cell>
          <cell r="AS122" t="str">
            <v/>
          </cell>
          <cell r="AT122" t="str">
            <v/>
          </cell>
          <cell r="AU122" t="str">
            <v/>
          </cell>
          <cell r="AV122" t="str">
            <v/>
          </cell>
          <cell r="AW122" t="str">
            <v/>
          </cell>
          <cell r="AX122" t="str">
            <v/>
          </cell>
          <cell r="AY122" t="str">
            <v/>
          </cell>
          <cell r="AZ122" t="str">
            <v/>
          </cell>
          <cell r="BA122" t="str">
            <v/>
          </cell>
          <cell r="BB122" t="str">
            <v/>
          </cell>
          <cell r="BC122" t="str">
            <v/>
          </cell>
          <cell r="BD122" t="str">
            <v/>
          </cell>
          <cell r="BE122" t="str">
            <v/>
          </cell>
          <cell r="BF122" t="str">
            <v/>
          </cell>
          <cell r="BG122" t="str">
            <v/>
          </cell>
          <cell r="BH122" t="str">
            <v/>
          </cell>
          <cell r="BI122" t="str">
            <v/>
          </cell>
          <cell r="BJ122" t="str">
            <v/>
          </cell>
          <cell r="BK122" t="str">
            <v/>
          </cell>
          <cell r="BL122" t="str">
            <v/>
          </cell>
          <cell r="BM122" t="str">
            <v/>
          </cell>
          <cell r="BN122" t="str">
            <v/>
          </cell>
          <cell r="BO122" t="str">
            <v/>
          </cell>
          <cell r="BP122" t="str">
            <v/>
          </cell>
          <cell r="BQ122" t="str">
            <v/>
          </cell>
          <cell r="BR122" t="str">
            <v/>
          </cell>
          <cell r="BS122" t="str">
            <v/>
          </cell>
          <cell r="BT122" t="str">
            <v/>
          </cell>
          <cell r="BU122" t="str">
            <v/>
          </cell>
          <cell r="BV122" t="str">
            <v/>
          </cell>
          <cell r="BW122" t="str">
            <v/>
          </cell>
          <cell r="BX122" t="str">
            <v/>
          </cell>
          <cell r="BY122" t="str">
            <v/>
          </cell>
        </row>
        <row r="123">
          <cell r="C123" t="str">
            <v/>
          </cell>
          <cell r="D123" t="str">
            <v/>
          </cell>
          <cell r="E123" t="str">
            <v/>
          </cell>
          <cell r="F123" t="str">
            <v/>
          </cell>
          <cell r="G123" t="str">
            <v/>
          </cell>
          <cell r="H123" t="str">
            <v/>
          </cell>
          <cell r="I123" t="str">
            <v/>
          </cell>
          <cell r="J123" t="str">
            <v/>
          </cell>
          <cell r="K123" t="str">
            <v/>
          </cell>
          <cell r="L123" t="str">
            <v/>
          </cell>
          <cell r="M123" t="str">
            <v/>
          </cell>
          <cell r="N123" t="str">
            <v/>
          </cell>
          <cell r="O123" t="str">
            <v/>
          </cell>
          <cell r="P123" t="str">
            <v/>
          </cell>
          <cell r="Q123" t="str">
            <v/>
          </cell>
          <cell r="R123" t="str">
            <v/>
          </cell>
          <cell r="S123" t="str">
            <v/>
          </cell>
          <cell r="T123" t="str">
            <v/>
          </cell>
          <cell r="U123" t="str">
            <v/>
          </cell>
          <cell r="V123" t="str">
            <v/>
          </cell>
          <cell r="W123" t="str">
            <v/>
          </cell>
          <cell r="X123" t="str">
            <v/>
          </cell>
          <cell r="Y123" t="str">
            <v/>
          </cell>
          <cell r="Z123" t="str">
            <v/>
          </cell>
          <cell r="AA123" t="str">
            <v/>
          </cell>
          <cell r="AB123" t="str">
            <v/>
          </cell>
          <cell r="AC123" t="str">
            <v/>
          </cell>
          <cell r="AD123" t="str">
            <v/>
          </cell>
          <cell r="AE123" t="str">
            <v/>
          </cell>
          <cell r="AF123" t="str">
            <v/>
          </cell>
          <cell r="AG123" t="str">
            <v/>
          </cell>
          <cell r="AH123" t="str">
            <v/>
          </cell>
          <cell r="AI123" t="str">
            <v/>
          </cell>
          <cell r="AJ123" t="str">
            <v/>
          </cell>
          <cell r="AK123" t="str">
            <v/>
          </cell>
          <cell r="AL123" t="str">
            <v/>
          </cell>
          <cell r="AM123" t="str">
            <v/>
          </cell>
          <cell r="AN123" t="str">
            <v/>
          </cell>
          <cell r="AO123" t="str">
            <v/>
          </cell>
          <cell r="AP123" t="str">
            <v/>
          </cell>
          <cell r="AQ123" t="str">
            <v/>
          </cell>
          <cell r="AR123" t="str">
            <v/>
          </cell>
          <cell r="AS123" t="str">
            <v/>
          </cell>
          <cell r="AT123" t="str">
            <v/>
          </cell>
          <cell r="AU123" t="str">
            <v/>
          </cell>
          <cell r="AV123" t="str">
            <v/>
          </cell>
          <cell r="AW123" t="str">
            <v/>
          </cell>
          <cell r="AX123" t="str">
            <v/>
          </cell>
          <cell r="AY123" t="str">
            <v/>
          </cell>
          <cell r="AZ123" t="str">
            <v/>
          </cell>
          <cell r="BA123" t="str">
            <v/>
          </cell>
          <cell r="BB123" t="str">
            <v/>
          </cell>
          <cell r="BC123" t="str">
            <v/>
          </cell>
          <cell r="BD123" t="str">
            <v/>
          </cell>
          <cell r="BE123" t="str">
            <v/>
          </cell>
          <cell r="BF123" t="str">
            <v/>
          </cell>
          <cell r="BG123" t="str">
            <v/>
          </cell>
          <cell r="BH123" t="str">
            <v/>
          </cell>
          <cell r="BI123" t="str">
            <v/>
          </cell>
          <cell r="BJ123" t="str">
            <v/>
          </cell>
          <cell r="BK123" t="str">
            <v/>
          </cell>
          <cell r="BL123" t="str">
            <v/>
          </cell>
          <cell r="BM123" t="str">
            <v/>
          </cell>
          <cell r="BN123" t="str">
            <v/>
          </cell>
          <cell r="BO123" t="str">
            <v/>
          </cell>
          <cell r="BP123" t="str">
            <v/>
          </cell>
          <cell r="BQ123" t="str">
            <v/>
          </cell>
          <cell r="BR123" t="str">
            <v/>
          </cell>
          <cell r="BS123" t="str">
            <v/>
          </cell>
          <cell r="BT123" t="str">
            <v/>
          </cell>
          <cell r="BU123" t="str">
            <v/>
          </cell>
          <cell r="BV123" t="str">
            <v/>
          </cell>
          <cell r="BW123" t="str">
            <v/>
          </cell>
          <cell r="BX123" t="str">
            <v/>
          </cell>
          <cell r="BY123" t="str">
            <v/>
          </cell>
        </row>
        <row r="124">
          <cell r="C124" t="str">
            <v/>
          </cell>
          <cell r="D124" t="str">
            <v/>
          </cell>
          <cell r="E124" t="str">
            <v/>
          </cell>
          <cell r="F124" t="str">
            <v/>
          </cell>
          <cell r="G124" t="str">
            <v/>
          </cell>
          <cell r="H124" t="str">
            <v/>
          </cell>
          <cell r="I124" t="str">
            <v/>
          </cell>
          <cell r="J124" t="str">
            <v/>
          </cell>
          <cell r="K124" t="str">
            <v/>
          </cell>
          <cell r="L124" t="str">
            <v/>
          </cell>
          <cell r="M124" t="str">
            <v/>
          </cell>
          <cell r="N124" t="str">
            <v/>
          </cell>
          <cell r="O124" t="str">
            <v/>
          </cell>
          <cell r="P124" t="str">
            <v/>
          </cell>
          <cell r="Q124" t="str">
            <v/>
          </cell>
          <cell r="R124" t="str">
            <v/>
          </cell>
          <cell r="S124" t="str">
            <v/>
          </cell>
          <cell r="T124" t="str">
            <v/>
          </cell>
          <cell r="U124" t="str">
            <v/>
          </cell>
          <cell r="V124" t="str">
            <v/>
          </cell>
          <cell r="W124" t="str">
            <v/>
          </cell>
          <cell r="X124" t="str">
            <v/>
          </cell>
          <cell r="Y124" t="str">
            <v/>
          </cell>
          <cell r="Z124" t="str">
            <v/>
          </cell>
          <cell r="AA124" t="str">
            <v/>
          </cell>
          <cell r="AB124" t="str">
            <v/>
          </cell>
          <cell r="AC124" t="str">
            <v/>
          </cell>
          <cell r="AD124" t="str">
            <v/>
          </cell>
          <cell r="AE124" t="str">
            <v/>
          </cell>
          <cell r="AF124" t="str">
            <v/>
          </cell>
          <cell r="AG124" t="str">
            <v/>
          </cell>
          <cell r="AH124" t="str">
            <v/>
          </cell>
          <cell r="AI124" t="str">
            <v/>
          </cell>
          <cell r="AJ124" t="str">
            <v/>
          </cell>
          <cell r="AK124" t="str">
            <v/>
          </cell>
          <cell r="AL124" t="str">
            <v/>
          </cell>
          <cell r="AM124" t="str">
            <v/>
          </cell>
          <cell r="AN124" t="str">
            <v/>
          </cell>
          <cell r="AO124" t="str">
            <v/>
          </cell>
          <cell r="AP124" t="str">
            <v/>
          </cell>
          <cell r="AQ124" t="str">
            <v/>
          </cell>
          <cell r="AR124" t="str">
            <v/>
          </cell>
          <cell r="AS124" t="str">
            <v/>
          </cell>
          <cell r="AT124" t="str">
            <v/>
          </cell>
          <cell r="AU124" t="str">
            <v/>
          </cell>
          <cell r="AV124" t="str">
            <v/>
          </cell>
          <cell r="AW124" t="str">
            <v/>
          </cell>
          <cell r="AX124" t="str">
            <v/>
          </cell>
          <cell r="AY124" t="str">
            <v/>
          </cell>
          <cell r="AZ124" t="str">
            <v/>
          </cell>
          <cell r="BA124" t="str">
            <v/>
          </cell>
          <cell r="BB124" t="str">
            <v/>
          </cell>
          <cell r="BC124" t="str">
            <v/>
          </cell>
          <cell r="BD124" t="str">
            <v/>
          </cell>
          <cell r="BE124" t="str">
            <v/>
          </cell>
          <cell r="BF124" t="str">
            <v/>
          </cell>
          <cell r="BG124" t="str">
            <v/>
          </cell>
          <cell r="BH124" t="str">
            <v/>
          </cell>
          <cell r="BI124" t="str">
            <v/>
          </cell>
          <cell r="BJ124" t="str">
            <v/>
          </cell>
          <cell r="BK124" t="str">
            <v/>
          </cell>
          <cell r="BL124" t="str">
            <v/>
          </cell>
          <cell r="BM124" t="str">
            <v/>
          </cell>
          <cell r="BN124" t="str">
            <v/>
          </cell>
          <cell r="BO124" t="str">
            <v/>
          </cell>
          <cell r="BP124" t="str">
            <v/>
          </cell>
          <cell r="BQ124" t="str">
            <v/>
          </cell>
          <cell r="BR124" t="str">
            <v/>
          </cell>
          <cell r="BS124" t="str">
            <v/>
          </cell>
          <cell r="BT124" t="str">
            <v/>
          </cell>
          <cell r="BU124" t="str">
            <v/>
          </cell>
          <cell r="BV124" t="str">
            <v/>
          </cell>
          <cell r="BW124" t="str">
            <v/>
          </cell>
          <cell r="BX124" t="str">
            <v/>
          </cell>
          <cell r="BY124" t="str">
            <v/>
          </cell>
        </row>
        <row r="125">
          <cell r="C125" t="str">
            <v/>
          </cell>
          <cell r="D125" t="str">
            <v/>
          </cell>
          <cell r="E125" t="str">
            <v/>
          </cell>
          <cell r="F125" t="str">
            <v/>
          </cell>
          <cell r="G125" t="str">
            <v/>
          </cell>
          <cell r="H125" t="str">
            <v/>
          </cell>
          <cell r="I125" t="str">
            <v/>
          </cell>
          <cell r="J125" t="str">
            <v/>
          </cell>
          <cell r="K125" t="str">
            <v/>
          </cell>
          <cell r="L125" t="str">
            <v/>
          </cell>
          <cell r="M125" t="str">
            <v/>
          </cell>
          <cell r="N125" t="str">
            <v/>
          </cell>
          <cell r="O125" t="str">
            <v/>
          </cell>
          <cell r="P125" t="str">
            <v/>
          </cell>
          <cell r="Q125" t="str">
            <v/>
          </cell>
          <cell r="R125" t="str">
            <v/>
          </cell>
          <cell r="S125" t="str">
            <v/>
          </cell>
          <cell r="T125" t="str">
            <v/>
          </cell>
          <cell r="U125" t="str">
            <v/>
          </cell>
          <cell r="V125" t="str">
            <v/>
          </cell>
          <cell r="W125" t="str">
            <v/>
          </cell>
          <cell r="X125" t="str">
            <v/>
          </cell>
          <cell r="Y125" t="str">
            <v/>
          </cell>
          <cell r="Z125" t="str">
            <v/>
          </cell>
          <cell r="AA125" t="str">
            <v/>
          </cell>
          <cell r="AB125" t="str">
            <v/>
          </cell>
          <cell r="AC125" t="str">
            <v/>
          </cell>
          <cell r="AD125" t="str">
            <v/>
          </cell>
          <cell r="AE125" t="str">
            <v/>
          </cell>
          <cell r="AF125" t="str">
            <v/>
          </cell>
          <cell r="AG125" t="str">
            <v/>
          </cell>
          <cell r="AH125" t="str">
            <v/>
          </cell>
          <cell r="AI125" t="str">
            <v/>
          </cell>
          <cell r="AJ125" t="str">
            <v/>
          </cell>
          <cell r="AK125" t="str">
            <v/>
          </cell>
          <cell r="AL125" t="str">
            <v/>
          </cell>
          <cell r="AM125" t="str">
            <v/>
          </cell>
          <cell r="AN125" t="str">
            <v/>
          </cell>
          <cell r="AO125" t="str">
            <v/>
          </cell>
          <cell r="AP125" t="str">
            <v/>
          </cell>
          <cell r="AQ125" t="str">
            <v/>
          </cell>
          <cell r="AR125" t="str">
            <v/>
          </cell>
          <cell r="AS125" t="str">
            <v/>
          </cell>
          <cell r="AT125" t="str">
            <v/>
          </cell>
          <cell r="AU125" t="str">
            <v/>
          </cell>
          <cell r="AV125" t="str">
            <v/>
          </cell>
          <cell r="AW125" t="str">
            <v/>
          </cell>
          <cell r="AX125" t="str">
            <v/>
          </cell>
          <cell r="AY125" t="str">
            <v/>
          </cell>
          <cell r="AZ125" t="str">
            <v/>
          </cell>
          <cell r="BA125" t="str">
            <v/>
          </cell>
          <cell r="BB125" t="str">
            <v/>
          </cell>
          <cell r="BC125" t="str">
            <v/>
          </cell>
          <cell r="BD125" t="str">
            <v/>
          </cell>
          <cell r="BE125" t="str">
            <v/>
          </cell>
          <cell r="BF125" t="str">
            <v/>
          </cell>
          <cell r="BG125" t="str">
            <v/>
          </cell>
          <cell r="BH125" t="str">
            <v/>
          </cell>
          <cell r="BI125" t="str">
            <v/>
          </cell>
          <cell r="BJ125" t="str">
            <v/>
          </cell>
          <cell r="BK125" t="str">
            <v/>
          </cell>
          <cell r="BL125" t="str">
            <v/>
          </cell>
          <cell r="BM125" t="str">
            <v/>
          </cell>
          <cell r="BN125" t="str">
            <v/>
          </cell>
          <cell r="BO125" t="str">
            <v/>
          </cell>
          <cell r="BP125" t="str">
            <v/>
          </cell>
          <cell r="BQ125" t="str">
            <v/>
          </cell>
          <cell r="BR125" t="str">
            <v/>
          </cell>
          <cell r="BS125" t="str">
            <v/>
          </cell>
          <cell r="BT125" t="str">
            <v/>
          </cell>
          <cell r="BU125" t="str">
            <v/>
          </cell>
          <cell r="BV125" t="str">
            <v/>
          </cell>
          <cell r="BW125" t="str">
            <v/>
          </cell>
          <cell r="BX125" t="str">
            <v/>
          </cell>
          <cell r="BY125" t="str">
            <v/>
          </cell>
        </row>
        <row r="126">
          <cell r="C126" t="str">
            <v/>
          </cell>
          <cell r="D126" t="str">
            <v/>
          </cell>
          <cell r="E126" t="str">
            <v/>
          </cell>
          <cell r="F126" t="str">
            <v/>
          </cell>
          <cell r="G126" t="str">
            <v/>
          </cell>
          <cell r="H126" t="str">
            <v/>
          </cell>
          <cell r="I126" t="str">
            <v/>
          </cell>
          <cell r="J126" t="str">
            <v/>
          </cell>
          <cell r="K126" t="str">
            <v/>
          </cell>
          <cell r="L126" t="str">
            <v/>
          </cell>
          <cell r="M126" t="str">
            <v/>
          </cell>
          <cell r="N126" t="str">
            <v/>
          </cell>
          <cell r="O126" t="str">
            <v/>
          </cell>
          <cell r="P126" t="str">
            <v/>
          </cell>
          <cell r="Q126" t="str">
            <v/>
          </cell>
          <cell r="R126" t="str">
            <v/>
          </cell>
          <cell r="S126" t="str">
            <v/>
          </cell>
          <cell r="T126" t="str">
            <v/>
          </cell>
          <cell r="U126" t="str">
            <v/>
          </cell>
          <cell r="V126" t="str">
            <v/>
          </cell>
          <cell r="W126" t="str">
            <v/>
          </cell>
          <cell r="X126" t="str">
            <v/>
          </cell>
          <cell r="Y126" t="str">
            <v/>
          </cell>
          <cell r="Z126" t="str">
            <v/>
          </cell>
          <cell r="AA126" t="str">
            <v/>
          </cell>
          <cell r="AB126" t="str">
            <v/>
          </cell>
          <cell r="AC126" t="str">
            <v/>
          </cell>
          <cell r="AD126" t="str">
            <v/>
          </cell>
          <cell r="AE126" t="str">
            <v/>
          </cell>
          <cell r="AF126" t="str">
            <v/>
          </cell>
          <cell r="AG126" t="str">
            <v/>
          </cell>
          <cell r="AH126" t="str">
            <v/>
          </cell>
          <cell r="AI126" t="str">
            <v/>
          </cell>
          <cell r="AJ126" t="str">
            <v/>
          </cell>
          <cell r="AK126" t="str">
            <v/>
          </cell>
          <cell r="AL126" t="str">
            <v/>
          </cell>
          <cell r="AM126" t="str">
            <v/>
          </cell>
          <cell r="AN126" t="str">
            <v/>
          </cell>
          <cell r="AO126" t="str">
            <v/>
          </cell>
          <cell r="AP126" t="str">
            <v/>
          </cell>
          <cell r="AQ126" t="str">
            <v/>
          </cell>
          <cell r="AR126" t="str">
            <v/>
          </cell>
          <cell r="AS126" t="str">
            <v/>
          </cell>
          <cell r="AT126" t="str">
            <v/>
          </cell>
          <cell r="AU126" t="str">
            <v/>
          </cell>
          <cell r="AV126" t="str">
            <v/>
          </cell>
          <cell r="AW126" t="str">
            <v/>
          </cell>
          <cell r="AX126" t="str">
            <v/>
          </cell>
          <cell r="AY126" t="str">
            <v/>
          </cell>
          <cell r="AZ126" t="str">
            <v/>
          </cell>
          <cell r="BA126" t="str">
            <v/>
          </cell>
          <cell r="BB126" t="str">
            <v/>
          </cell>
          <cell r="BC126" t="str">
            <v/>
          </cell>
          <cell r="BD126" t="str">
            <v/>
          </cell>
          <cell r="BE126" t="str">
            <v/>
          </cell>
          <cell r="BF126" t="str">
            <v/>
          </cell>
          <cell r="BG126" t="str">
            <v/>
          </cell>
          <cell r="BH126" t="str">
            <v/>
          </cell>
          <cell r="BI126" t="str">
            <v/>
          </cell>
          <cell r="BJ126" t="str">
            <v/>
          </cell>
          <cell r="BK126" t="str">
            <v/>
          </cell>
          <cell r="BL126" t="str">
            <v/>
          </cell>
          <cell r="BM126" t="str">
            <v/>
          </cell>
          <cell r="BN126" t="str">
            <v/>
          </cell>
          <cell r="BO126" t="str">
            <v/>
          </cell>
          <cell r="BP126" t="str">
            <v/>
          </cell>
          <cell r="BQ126" t="str">
            <v/>
          </cell>
          <cell r="BR126" t="str">
            <v/>
          </cell>
          <cell r="BS126" t="str">
            <v/>
          </cell>
          <cell r="BT126" t="str">
            <v/>
          </cell>
          <cell r="BU126" t="str">
            <v/>
          </cell>
          <cell r="BV126" t="str">
            <v/>
          </cell>
          <cell r="BW126" t="str">
            <v/>
          </cell>
          <cell r="BX126" t="str">
            <v/>
          </cell>
          <cell r="BY126" t="str">
            <v/>
          </cell>
        </row>
        <row r="127">
          <cell r="C127" t="str">
            <v/>
          </cell>
          <cell r="D127" t="str">
            <v/>
          </cell>
          <cell r="E127" t="str">
            <v/>
          </cell>
          <cell r="F127" t="str">
            <v/>
          </cell>
          <cell r="G127" t="str">
            <v/>
          </cell>
          <cell r="H127" t="str">
            <v/>
          </cell>
          <cell r="I127" t="str">
            <v/>
          </cell>
          <cell r="J127" t="str">
            <v/>
          </cell>
          <cell r="K127" t="str">
            <v/>
          </cell>
          <cell r="L127" t="str">
            <v/>
          </cell>
          <cell r="M127" t="str">
            <v/>
          </cell>
          <cell r="N127" t="str">
            <v/>
          </cell>
          <cell r="O127" t="str">
            <v/>
          </cell>
          <cell r="P127" t="str">
            <v/>
          </cell>
          <cell r="Q127" t="str">
            <v/>
          </cell>
          <cell r="R127" t="str">
            <v/>
          </cell>
          <cell r="S127" t="str">
            <v/>
          </cell>
          <cell r="T127" t="str">
            <v/>
          </cell>
          <cell r="U127" t="str">
            <v/>
          </cell>
          <cell r="V127" t="str">
            <v/>
          </cell>
          <cell r="W127" t="str">
            <v/>
          </cell>
          <cell r="X127" t="str">
            <v/>
          </cell>
          <cell r="Y127" t="str">
            <v/>
          </cell>
          <cell r="Z127" t="str">
            <v/>
          </cell>
          <cell r="AA127" t="str">
            <v/>
          </cell>
          <cell r="AB127" t="str">
            <v/>
          </cell>
          <cell r="AC127" t="str">
            <v/>
          </cell>
          <cell r="AD127" t="str">
            <v/>
          </cell>
          <cell r="AE127" t="str">
            <v/>
          </cell>
          <cell r="AF127" t="str">
            <v/>
          </cell>
          <cell r="AG127" t="str">
            <v/>
          </cell>
          <cell r="AH127" t="str">
            <v/>
          </cell>
          <cell r="AI127" t="str">
            <v/>
          </cell>
          <cell r="AJ127" t="str">
            <v/>
          </cell>
          <cell r="AK127" t="str">
            <v/>
          </cell>
          <cell r="AL127" t="str">
            <v/>
          </cell>
          <cell r="AM127" t="str">
            <v/>
          </cell>
          <cell r="AN127" t="str">
            <v/>
          </cell>
          <cell r="AO127" t="str">
            <v/>
          </cell>
          <cell r="AP127" t="str">
            <v/>
          </cell>
          <cell r="AQ127" t="str">
            <v/>
          </cell>
          <cell r="AR127" t="str">
            <v/>
          </cell>
          <cell r="AS127" t="str">
            <v/>
          </cell>
          <cell r="AT127" t="str">
            <v/>
          </cell>
          <cell r="AU127" t="str">
            <v/>
          </cell>
          <cell r="AV127" t="str">
            <v/>
          </cell>
          <cell r="AW127" t="str">
            <v/>
          </cell>
          <cell r="AX127" t="str">
            <v/>
          </cell>
          <cell r="AY127" t="str">
            <v/>
          </cell>
          <cell r="AZ127" t="str">
            <v/>
          </cell>
          <cell r="BA127" t="str">
            <v/>
          </cell>
          <cell r="BB127" t="str">
            <v/>
          </cell>
          <cell r="BC127" t="str">
            <v/>
          </cell>
          <cell r="BD127" t="str">
            <v/>
          </cell>
          <cell r="BE127" t="str">
            <v/>
          </cell>
          <cell r="BF127" t="str">
            <v/>
          </cell>
          <cell r="BG127" t="str">
            <v/>
          </cell>
          <cell r="BH127" t="str">
            <v/>
          </cell>
          <cell r="BI127" t="str">
            <v/>
          </cell>
          <cell r="BJ127" t="str">
            <v/>
          </cell>
          <cell r="BK127" t="str">
            <v/>
          </cell>
          <cell r="BL127" t="str">
            <v/>
          </cell>
          <cell r="BM127" t="str">
            <v/>
          </cell>
          <cell r="BN127" t="str">
            <v/>
          </cell>
          <cell r="BO127" t="str">
            <v/>
          </cell>
          <cell r="BP127" t="str">
            <v/>
          </cell>
          <cell r="BQ127" t="str">
            <v/>
          </cell>
          <cell r="BR127" t="str">
            <v/>
          </cell>
          <cell r="BS127" t="str">
            <v/>
          </cell>
          <cell r="BT127" t="str">
            <v/>
          </cell>
          <cell r="BU127" t="str">
            <v/>
          </cell>
          <cell r="BV127" t="str">
            <v/>
          </cell>
          <cell r="BW127" t="str">
            <v/>
          </cell>
          <cell r="BX127" t="str">
            <v/>
          </cell>
          <cell r="BY127" t="str">
            <v/>
          </cell>
        </row>
        <row r="128">
          <cell r="C128" t="str">
            <v/>
          </cell>
          <cell r="D128" t="str">
            <v/>
          </cell>
          <cell r="E128" t="str">
            <v/>
          </cell>
          <cell r="F128" t="str">
            <v/>
          </cell>
          <cell r="G128" t="str">
            <v/>
          </cell>
          <cell r="H128" t="str">
            <v/>
          </cell>
          <cell r="I128" t="str">
            <v/>
          </cell>
          <cell r="J128" t="str">
            <v/>
          </cell>
          <cell r="K128" t="str">
            <v/>
          </cell>
          <cell r="L128" t="str">
            <v/>
          </cell>
          <cell r="M128" t="str">
            <v/>
          </cell>
          <cell r="N128" t="str">
            <v/>
          </cell>
          <cell r="O128" t="str">
            <v/>
          </cell>
          <cell r="P128" t="str">
            <v/>
          </cell>
          <cell r="Q128" t="str">
            <v/>
          </cell>
          <cell r="R128" t="str">
            <v/>
          </cell>
          <cell r="S128" t="str">
            <v/>
          </cell>
          <cell r="T128" t="str">
            <v/>
          </cell>
          <cell r="U128" t="str">
            <v/>
          </cell>
          <cell r="V128" t="str">
            <v/>
          </cell>
          <cell r="W128" t="str">
            <v/>
          </cell>
          <cell r="X128" t="str">
            <v/>
          </cell>
          <cell r="Y128" t="str">
            <v/>
          </cell>
          <cell r="Z128" t="str">
            <v/>
          </cell>
          <cell r="AA128" t="str">
            <v/>
          </cell>
          <cell r="AB128" t="str">
            <v/>
          </cell>
          <cell r="AC128" t="str">
            <v/>
          </cell>
          <cell r="AD128" t="str">
            <v/>
          </cell>
          <cell r="AE128" t="str">
            <v/>
          </cell>
          <cell r="AF128" t="str">
            <v/>
          </cell>
          <cell r="AG128" t="str">
            <v/>
          </cell>
          <cell r="AH128" t="str">
            <v/>
          </cell>
          <cell r="AI128" t="str">
            <v/>
          </cell>
          <cell r="AJ128" t="str">
            <v/>
          </cell>
          <cell r="AK128" t="str">
            <v/>
          </cell>
          <cell r="AL128" t="str">
            <v/>
          </cell>
          <cell r="AM128" t="str">
            <v/>
          </cell>
          <cell r="AN128" t="str">
            <v/>
          </cell>
          <cell r="AO128" t="str">
            <v/>
          </cell>
          <cell r="AP128" t="str">
            <v/>
          </cell>
          <cell r="AQ128" t="str">
            <v/>
          </cell>
          <cell r="AR128" t="str">
            <v/>
          </cell>
          <cell r="AS128" t="str">
            <v/>
          </cell>
          <cell r="AT128" t="str">
            <v/>
          </cell>
          <cell r="AU128" t="str">
            <v/>
          </cell>
          <cell r="AV128" t="str">
            <v/>
          </cell>
          <cell r="AW128" t="str">
            <v/>
          </cell>
          <cell r="AX128" t="str">
            <v/>
          </cell>
          <cell r="AY128" t="str">
            <v/>
          </cell>
          <cell r="AZ128" t="str">
            <v/>
          </cell>
          <cell r="BA128" t="str">
            <v/>
          </cell>
          <cell r="BB128" t="str">
            <v/>
          </cell>
          <cell r="BC128" t="str">
            <v/>
          </cell>
          <cell r="BD128" t="str">
            <v/>
          </cell>
          <cell r="BE128" t="str">
            <v/>
          </cell>
          <cell r="BF128" t="str">
            <v/>
          </cell>
          <cell r="BG128" t="str">
            <v/>
          </cell>
          <cell r="BH128" t="str">
            <v/>
          </cell>
          <cell r="BI128" t="str">
            <v/>
          </cell>
          <cell r="BJ128" t="str">
            <v/>
          </cell>
          <cell r="BK128" t="str">
            <v/>
          </cell>
          <cell r="BL128" t="str">
            <v/>
          </cell>
          <cell r="BM128" t="str">
            <v/>
          </cell>
          <cell r="BN128" t="str">
            <v/>
          </cell>
          <cell r="BO128" t="str">
            <v/>
          </cell>
          <cell r="BP128" t="str">
            <v/>
          </cell>
          <cell r="BQ128" t="str">
            <v/>
          </cell>
          <cell r="BR128" t="str">
            <v/>
          </cell>
          <cell r="BS128" t="str">
            <v/>
          </cell>
          <cell r="BT128" t="str">
            <v/>
          </cell>
          <cell r="BU128" t="str">
            <v/>
          </cell>
          <cell r="BV128" t="str">
            <v/>
          </cell>
          <cell r="BW128" t="str">
            <v/>
          </cell>
          <cell r="BX128" t="str">
            <v/>
          </cell>
          <cell r="BY128" t="str">
            <v/>
          </cell>
        </row>
        <row r="129">
          <cell r="C129" t="str">
            <v/>
          </cell>
          <cell r="D129" t="str">
            <v/>
          </cell>
          <cell r="E129" t="str">
            <v/>
          </cell>
          <cell r="F129" t="str">
            <v/>
          </cell>
          <cell r="G129" t="str">
            <v/>
          </cell>
          <cell r="H129" t="str">
            <v/>
          </cell>
          <cell r="I129" t="str">
            <v/>
          </cell>
          <cell r="J129" t="str">
            <v/>
          </cell>
          <cell r="K129" t="str">
            <v/>
          </cell>
          <cell r="L129" t="str">
            <v/>
          </cell>
          <cell r="M129" t="str">
            <v/>
          </cell>
          <cell r="N129" t="str">
            <v/>
          </cell>
          <cell r="O129" t="str">
            <v/>
          </cell>
          <cell r="P129" t="str">
            <v/>
          </cell>
          <cell r="Q129" t="str">
            <v/>
          </cell>
          <cell r="R129" t="str">
            <v/>
          </cell>
          <cell r="S129" t="str">
            <v/>
          </cell>
          <cell r="T129" t="str">
            <v/>
          </cell>
          <cell r="U129" t="str">
            <v/>
          </cell>
          <cell r="V129" t="str">
            <v/>
          </cell>
          <cell r="W129" t="str">
            <v/>
          </cell>
          <cell r="X129" t="str">
            <v/>
          </cell>
          <cell r="Y129" t="str">
            <v/>
          </cell>
          <cell r="Z129" t="str">
            <v/>
          </cell>
          <cell r="AA129" t="str">
            <v/>
          </cell>
          <cell r="AB129" t="str">
            <v/>
          </cell>
          <cell r="AC129" t="str">
            <v/>
          </cell>
          <cell r="AD129" t="str">
            <v/>
          </cell>
          <cell r="AE129" t="str">
            <v/>
          </cell>
          <cell r="AF129" t="str">
            <v/>
          </cell>
          <cell r="AG129" t="str">
            <v/>
          </cell>
          <cell r="AH129" t="str">
            <v/>
          </cell>
          <cell r="AI129" t="str">
            <v/>
          </cell>
          <cell r="AJ129" t="str">
            <v/>
          </cell>
          <cell r="AK129" t="str">
            <v/>
          </cell>
          <cell r="AL129" t="str">
            <v/>
          </cell>
          <cell r="AM129" t="str">
            <v/>
          </cell>
          <cell r="AN129" t="str">
            <v/>
          </cell>
          <cell r="AO129" t="str">
            <v/>
          </cell>
          <cell r="AP129" t="str">
            <v/>
          </cell>
          <cell r="AQ129" t="str">
            <v/>
          </cell>
          <cell r="AR129" t="str">
            <v/>
          </cell>
          <cell r="AS129" t="str">
            <v/>
          </cell>
          <cell r="AT129" t="str">
            <v/>
          </cell>
          <cell r="AU129" t="str">
            <v/>
          </cell>
          <cell r="AV129" t="str">
            <v/>
          </cell>
          <cell r="AW129" t="str">
            <v/>
          </cell>
          <cell r="AX129" t="str">
            <v/>
          </cell>
          <cell r="AY129" t="str">
            <v/>
          </cell>
          <cell r="AZ129" t="str">
            <v/>
          </cell>
          <cell r="BA129" t="str">
            <v/>
          </cell>
          <cell r="BB129" t="str">
            <v/>
          </cell>
          <cell r="BC129" t="str">
            <v/>
          </cell>
          <cell r="BD129" t="str">
            <v/>
          </cell>
          <cell r="BE129" t="str">
            <v/>
          </cell>
          <cell r="BF129" t="str">
            <v/>
          </cell>
          <cell r="BG129" t="str">
            <v/>
          </cell>
          <cell r="BH129" t="str">
            <v/>
          </cell>
          <cell r="BI129" t="str">
            <v/>
          </cell>
          <cell r="BJ129" t="str">
            <v/>
          </cell>
          <cell r="BK129" t="str">
            <v/>
          </cell>
          <cell r="BL129" t="str">
            <v/>
          </cell>
          <cell r="BM129" t="str">
            <v/>
          </cell>
          <cell r="BN129" t="str">
            <v/>
          </cell>
          <cell r="BO129" t="str">
            <v/>
          </cell>
          <cell r="BP129" t="str">
            <v/>
          </cell>
          <cell r="BQ129" t="str">
            <v/>
          </cell>
          <cell r="BR129" t="str">
            <v/>
          </cell>
          <cell r="BS129" t="str">
            <v/>
          </cell>
          <cell r="BT129" t="str">
            <v/>
          </cell>
          <cell r="BU129" t="str">
            <v/>
          </cell>
          <cell r="BV129" t="str">
            <v/>
          </cell>
          <cell r="BW129" t="str">
            <v/>
          </cell>
          <cell r="BX129" t="str">
            <v/>
          </cell>
          <cell r="BY129" t="str">
            <v/>
          </cell>
        </row>
        <row r="130">
          <cell r="C130" t="str">
            <v/>
          </cell>
          <cell r="D130" t="str">
            <v/>
          </cell>
          <cell r="E130" t="str">
            <v/>
          </cell>
          <cell r="F130" t="str">
            <v/>
          </cell>
          <cell r="G130" t="str">
            <v/>
          </cell>
          <cell r="H130" t="str">
            <v/>
          </cell>
          <cell r="I130" t="str">
            <v/>
          </cell>
          <cell r="J130" t="str">
            <v/>
          </cell>
          <cell r="K130" t="str">
            <v/>
          </cell>
          <cell r="L130" t="str">
            <v/>
          </cell>
          <cell r="M130" t="str">
            <v/>
          </cell>
          <cell r="N130" t="str">
            <v/>
          </cell>
          <cell r="O130" t="str">
            <v/>
          </cell>
          <cell r="P130" t="str">
            <v/>
          </cell>
          <cell r="Q130" t="str">
            <v/>
          </cell>
          <cell r="R130" t="str">
            <v/>
          </cell>
          <cell r="S130" t="str">
            <v/>
          </cell>
          <cell r="T130" t="str">
            <v/>
          </cell>
          <cell r="U130" t="str">
            <v/>
          </cell>
          <cell r="V130" t="str">
            <v/>
          </cell>
          <cell r="W130" t="str">
            <v/>
          </cell>
          <cell r="X130" t="str">
            <v/>
          </cell>
          <cell r="Y130" t="str">
            <v/>
          </cell>
          <cell r="Z130" t="str">
            <v/>
          </cell>
          <cell r="AA130" t="str">
            <v/>
          </cell>
          <cell r="AB130" t="str">
            <v/>
          </cell>
          <cell r="AC130" t="str">
            <v/>
          </cell>
          <cell r="AD130" t="str">
            <v/>
          </cell>
          <cell r="AE130" t="str">
            <v/>
          </cell>
          <cell r="AF130" t="str">
            <v/>
          </cell>
          <cell r="AG130" t="str">
            <v/>
          </cell>
          <cell r="AH130" t="str">
            <v/>
          </cell>
          <cell r="AI130" t="str">
            <v/>
          </cell>
          <cell r="AJ130" t="str">
            <v/>
          </cell>
          <cell r="AK130" t="str">
            <v/>
          </cell>
          <cell r="AL130" t="str">
            <v/>
          </cell>
          <cell r="AM130" t="str">
            <v/>
          </cell>
          <cell r="AN130" t="str">
            <v/>
          </cell>
          <cell r="AO130" t="str">
            <v/>
          </cell>
          <cell r="AP130" t="str">
            <v/>
          </cell>
          <cell r="AQ130" t="str">
            <v/>
          </cell>
          <cell r="AR130" t="str">
            <v/>
          </cell>
          <cell r="AS130" t="str">
            <v/>
          </cell>
          <cell r="AT130" t="str">
            <v/>
          </cell>
          <cell r="AU130" t="str">
            <v/>
          </cell>
          <cell r="AV130" t="str">
            <v/>
          </cell>
          <cell r="AW130" t="str">
            <v/>
          </cell>
          <cell r="AX130" t="str">
            <v/>
          </cell>
          <cell r="AY130" t="str">
            <v/>
          </cell>
          <cell r="AZ130" t="str">
            <v/>
          </cell>
          <cell r="BA130" t="str">
            <v/>
          </cell>
          <cell r="BB130" t="str">
            <v/>
          </cell>
          <cell r="BC130" t="str">
            <v/>
          </cell>
          <cell r="BD130" t="str">
            <v/>
          </cell>
          <cell r="BE130" t="str">
            <v/>
          </cell>
          <cell r="BF130" t="str">
            <v/>
          </cell>
          <cell r="BG130" t="str">
            <v/>
          </cell>
          <cell r="BH130" t="str">
            <v/>
          </cell>
          <cell r="BI130" t="str">
            <v/>
          </cell>
          <cell r="BJ130" t="str">
            <v/>
          </cell>
          <cell r="BK130" t="str">
            <v/>
          </cell>
          <cell r="BL130" t="str">
            <v/>
          </cell>
          <cell r="BM130" t="str">
            <v/>
          </cell>
          <cell r="BN130" t="str">
            <v/>
          </cell>
          <cell r="BO130" t="str">
            <v/>
          </cell>
          <cell r="BP130" t="str">
            <v/>
          </cell>
          <cell r="BQ130" t="str">
            <v/>
          </cell>
          <cell r="BR130" t="str">
            <v/>
          </cell>
          <cell r="BS130" t="str">
            <v/>
          </cell>
          <cell r="BT130" t="str">
            <v/>
          </cell>
          <cell r="BU130" t="str">
            <v/>
          </cell>
          <cell r="BV130" t="str">
            <v/>
          </cell>
          <cell r="BW130" t="str">
            <v/>
          </cell>
          <cell r="BX130" t="str">
            <v/>
          </cell>
          <cell r="BY130" t="str">
            <v/>
          </cell>
        </row>
        <row r="131">
          <cell r="C131" t="str">
            <v/>
          </cell>
          <cell r="D131" t="str">
            <v/>
          </cell>
          <cell r="E131" t="str">
            <v/>
          </cell>
          <cell r="F131" t="str">
            <v/>
          </cell>
          <cell r="G131" t="str">
            <v/>
          </cell>
          <cell r="H131" t="str">
            <v/>
          </cell>
          <cell r="I131" t="str">
            <v/>
          </cell>
          <cell r="J131" t="str">
            <v/>
          </cell>
          <cell r="K131" t="str">
            <v/>
          </cell>
          <cell r="L131" t="str">
            <v/>
          </cell>
          <cell r="M131" t="str">
            <v/>
          </cell>
          <cell r="N131" t="str">
            <v/>
          </cell>
          <cell r="O131" t="str">
            <v/>
          </cell>
          <cell r="P131" t="str">
            <v/>
          </cell>
          <cell r="Q131" t="str">
            <v/>
          </cell>
          <cell r="R131" t="str">
            <v/>
          </cell>
          <cell r="S131" t="str">
            <v/>
          </cell>
          <cell r="T131" t="str">
            <v/>
          </cell>
          <cell r="U131" t="str">
            <v/>
          </cell>
          <cell r="V131" t="str">
            <v/>
          </cell>
          <cell r="W131" t="str">
            <v/>
          </cell>
          <cell r="X131" t="str">
            <v/>
          </cell>
          <cell r="Y131" t="str">
            <v/>
          </cell>
          <cell r="Z131" t="str">
            <v/>
          </cell>
          <cell r="AA131" t="str">
            <v/>
          </cell>
          <cell r="AB131" t="str">
            <v/>
          </cell>
          <cell r="AC131" t="str">
            <v/>
          </cell>
          <cell r="AD131" t="str">
            <v/>
          </cell>
          <cell r="AE131" t="str">
            <v/>
          </cell>
          <cell r="AF131" t="str">
            <v/>
          </cell>
          <cell r="AG131" t="str">
            <v/>
          </cell>
          <cell r="AH131" t="str">
            <v/>
          </cell>
          <cell r="AI131" t="str">
            <v/>
          </cell>
          <cell r="AJ131" t="str">
            <v/>
          </cell>
          <cell r="AK131" t="str">
            <v/>
          </cell>
          <cell r="AL131" t="str">
            <v/>
          </cell>
          <cell r="AM131" t="str">
            <v/>
          </cell>
          <cell r="AN131" t="str">
            <v/>
          </cell>
          <cell r="AO131" t="str">
            <v/>
          </cell>
          <cell r="AP131" t="str">
            <v/>
          </cell>
          <cell r="AQ131" t="str">
            <v/>
          </cell>
          <cell r="AR131" t="str">
            <v/>
          </cell>
          <cell r="AS131" t="str">
            <v/>
          </cell>
          <cell r="AT131" t="str">
            <v/>
          </cell>
          <cell r="AU131" t="str">
            <v/>
          </cell>
          <cell r="AV131" t="str">
            <v/>
          </cell>
          <cell r="AW131" t="str">
            <v/>
          </cell>
          <cell r="AX131" t="str">
            <v/>
          </cell>
          <cell r="AY131" t="str">
            <v/>
          </cell>
          <cell r="AZ131" t="str">
            <v/>
          </cell>
          <cell r="BA131" t="str">
            <v/>
          </cell>
          <cell r="BB131" t="str">
            <v/>
          </cell>
          <cell r="BC131" t="str">
            <v/>
          </cell>
          <cell r="BD131" t="str">
            <v/>
          </cell>
          <cell r="BE131" t="str">
            <v/>
          </cell>
          <cell r="BF131" t="str">
            <v/>
          </cell>
          <cell r="BG131" t="str">
            <v/>
          </cell>
          <cell r="BH131" t="str">
            <v/>
          </cell>
          <cell r="BI131" t="str">
            <v/>
          </cell>
          <cell r="BJ131" t="str">
            <v/>
          </cell>
          <cell r="BK131" t="str">
            <v/>
          </cell>
          <cell r="BL131" t="str">
            <v/>
          </cell>
          <cell r="BM131" t="str">
            <v/>
          </cell>
          <cell r="BN131" t="str">
            <v/>
          </cell>
          <cell r="BO131" t="str">
            <v/>
          </cell>
          <cell r="BP131" t="str">
            <v/>
          </cell>
          <cell r="BQ131" t="str">
            <v/>
          </cell>
          <cell r="BR131" t="str">
            <v/>
          </cell>
          <cell r="BS131" t="str">
            <v/>
          </cell>
          <cell r="BT131" t="str">
            <v/>
          </cell>
          <cell r="BU131" t="str">
            <v/>
          </cell>
          <cell r="BV131" t="str">
            <v/>
          </cell>
          <cell r="BW131" t="str">
            <v/>
          </cell>
          <cell r="BX131" t="str">
            <v/>
          </cell>
          <cell r="BY131" t="str">
            <v/>
          </cell>
        </row>
        <row r="132">
          <cell r="C132" t="str">
            <v/>
          </cell>
          <cell r="D132" t="str">
            <v/>
          </cell>
          <cell r="E132" t="str">
            <v/>
          </cell>
          <cell r="F132" t="str">
            <v/>
          </cell>
          <cell r="G132" t="str">
            <v/>
          </cell>
          <cell r="H132" t="str">
            <v/>
          </cell>
          <cell r="I132" t="str">
            <v/>
          </cell>
          <cell r="J132" t="str">
            <v/>
          </cell>
          <cell r="K132" t="str">
            <v/>
          </cell>
          <cell r="L132" t="str">
            <v/>
          </cell>
          <cell r="M132" t="str">
            <v/>
          </cell>
          <cell r="N132" t="str">
            <v/>
          </cell>
          <cell r="O132" t="str">
            <v/>
          </cell>
          <cell r="P132" t="str">
            <v/>
          </cell>
          <cell r="Q132" t="str">
            <v/>
          </cell>
          <cell r="R132" t="str">
            <v/>
          </cell>
          <cell r="S132" t="str">
            <v/>
          </cell>
          <cell r="T132" t="str">
            <v/>
          </cell>
          <cell r="U132" t="str">
            <v/>
          </cell>
          <cell r="V132" t="str">
            <v/>
          </cell>
          <cell r="W132" t="str">
            <v/>
          </cell>
          <cell r="X132" t="str">
            <v/>
          </cell>
          <cell r="Y132" t="str">
            <v/>
          </cell>
          <cell r="Z132" t="str">
            <v/>
          </cell>
          <cell r="AA132" t="str">
            <v/>
          </cell>
          <cell r="AB132" t="str">
            <v/>
          </cell>
          <cell r="AC132" t="str">
            <v/>
          </cell>
          <cell r="AD132" t="str">
            <v/>
          </cell>
          <cell r="AE132" t="str">
            <v/>
          </cell>
          <cell r="AF132" t="str">
            <v/>
          </cell>
          <cell r="AG132" t="str">
            <v/>
          </cell>
          <cell r="AH132" t="str">
            <v/>
          </cell>
          <cell r="AI132" t="str">
            <v/>
          </cell>
          <cell r="AJ132" t="str">
            <v/>
          </cell>
          <cell r="AK132" t="str">
            <v/>
          </cell>
          <cell r="AL132" t="str">
            <v/>
          </cell>
          <cell r="AM132" t="str">
            <v/>
          </cell>
          <cell r="AN132" t="str">
            <v/>
          </cell>
          <cell r="AO132" t="str">
            <v/>
          </cell>
          <cell r="AP132" t="str">
            <v/>
          </cell>
          <cell r="AQ132" t="str">
            <v/>
          </cell>
          <cell r="AR132" t="str">
            <v/>
          </cell>
          <cell r="AS132" t="str">
            <v/>
          </cell>
          <cell r="AT132" t="str">
            <v/>
          </cell>
          <cell r="AU132" t="str">
            <v/>
          </cell>
          <cell r="AV132" t="str">
            <v/>
          </cell>
          <cell r="AW132" t="str">
            <v/>
          </cell>
          <cell r="AX132" t="str">
            <v/>
          </cell>
          <cell r="AY132" t="str">
            <v/>
          </cell>
          <cell r="AZ132" t="str">
            <v/>
          </cell>
          <cell r="BA132" t="str">
            <v/>
          </cell>
          <cell r="BB132" t="str">
            <v/>
          </cell>
          <cell r="BC132" t="str">
            <v/>
          </cell>
          <cell r="BD132" t="str">
            <v/>
          </cell>
          <cell r="BE132" t="str">
            <v/>
          </cell>
          <cell r="BF132" t="str">
            <v/>
          </cell>
          <cell r="BG132" t="str">
            <v/>
          </cell>
          <cell r="BH132" t="str">
            <v/>
          </cell>
          <cell r="BI132" t="str">
            <v/>
          </cell>
          <cell r="BJ132" t="str">
            <v/>
          </cell>
          <cell r="BK132" t="str">
            <v/>
          </cell>
          <cell r="BL132" t="str">
            <v/>
          </cell>
          <cell r="BM132" t="str">
            <v/>
          </cell>
          <cell r="BN132" t="str">
            <v/>
          </cell>
          <cell r="BO132" t="str">
            <v/>
          </cell>
          <cell r="BP132" t="str">
            <v/>
          </cell>
          <cell r="BQ132" t="str">
            <v/>
          </cell>
          <cell r="BR132" t="str">
            <v/>
          </cell>
          <cell r="BS132" t="str">
            <v/>
          </cell>
          <cell r="BT132" t="str">
            <v/>
          </cell>
          <cell r="BU132" t="str">
            <v/>
          </cell>
          <cell r="BV132" t="str">
            <v/>
          </cell>
          <cell r="BW132" t="str">
            <v/>
          </cell>
          <cell r="BX132" t="str">
            <v/>
          </cell>
          <cell r="BY132" t="str">
            <v/>
          </cell>
        </row>
        <row r="133">
          <cell r="C133" t="str">
            <v/>
          </cell>
          <cell r="D133" t="str">
            <v/>
          </cell>
          <cell r="E133" t="str">
            <v/>
          </cell>
          <cell r="F133" t="str">
            <v/>
          </cell>
          <cell r="G133" t="str">
            <v/>
          </cell>
          <cell r="H133" t="str">
            <v/>
          </cell>
          <cell r="I133" t="str">
            <v/>
          </cell>
          <cell r="J133" t="str">
            <v/>
          </cell>
          <cell r="K133" t="str">
            <v/>
          </cell>
          <cell r="L133" t="str">
            <v/>
          </cell>
          <cell r="M133" t="str">
            <v/>
          </cell>
          <cell r="N133" t="str">
            <v/>
          </cell>
          <cell r="O133" t="str">
            <v/>
          </cell>
          <cell r="P133" t="str">
            <v/>
          </cell>
          <cell r="Q133" t="str">
            <v/>
          </cell>
          <cell r="R133" t="str">
            <v/>
          </cell>
          <cell r="S133" t="str">
            <v/>
          </cell>
          <cell r="T133" t="str">
            <v/>
          </cell>
          <cell r="U133" t="str">
            <v/>
          </cell>
          <cell r="V133" t="str">
            <v/>
          </cell>
          <cell r="W133" t="str">
            <v/>
          </cell>
          <cell r="X133" t="str">
            <v/>
          </cell>
          <cell r="Y133" t="str">
            <v/>
          </cell>
          <cell r="Z133" t="str">
            <v/>
          </cell>
          <cell r="AA133" t="str">
            <v/>
          </cell>
          <cell r="AB133" t="str">
            <v/>
          </cell>
          <cell r="AC133" t="str">
            <v/>
          </cell>
          <cell r="AD133" t="str">
            <v/>
          </cell>
          <cell r="AE133" t="str">
            <v/>
          </cell>
          <cell r="AF133" t="str">
            <v/>
          </cell>
          <cell r="AG133" t="str">
            <v/>
          </cell>
          <cell r="AH133" t="str">
            <v/>
          </cell>
          <cell r="AI133" t="str">
            <v/>
          </cell>
          <cell r="AJ133" t="str">
            <v/>
          </cell>
          <cell r="AK133" t="str">
            <v/>
          </cell>
          <cell r="AL133" t="str">
            <v/>
          </cell>
          <cell r="AM133" t="str">
            <v/>
          </cell>
          <cell r="AN133" t="str">
            <v/>
          </cell>
          <cell r="AO133" t="str">
            <v/>
          </cell>
          <cell r="AP133" t="str">
            <v/>
          </cell>
          <cell r="AQ133" t="str">
            <v/>
          </cell>
          <cell r="AR133" t="str">
            <v/>
          </cell>
          <cell r="AS133" t="str">
            <v/>
          </cell>
          <cell r="AT133" t="str">
            <v/>
          </cell>
          <cell r="AU133" t="str">
            <v/>
          </cell>
          <cell r="AV133" t="str">
            <v/>
          </cell>
          <cell r="AW133" t="str">
            <v/>
          </cell>
          <cell r="AX133" t="str">
            <v/>
          </cell>
          <cell r="AY133" t="str">
            <v/>
          </cell>
          <cell r="AZ133" t="str">
            <v/>
          </cell>
          <cell r="BA133" t="str">
            <v/>
          </cell>
          <cell r="BB133" t="str">
            <v/>
          </cell>
          <cell r="BC133" t="str">
            <v/>
          </cell>
          <cell r="BD133" t="str">
            <v/>
          </cell>
          <cell r="BE133" t="str">
            <v/>
          </cell>
          <cell r="BF133" t="str">
            <v/>
          </cell>
          <cell r="BG133" t="str">
            <v/>
          </cell>
          <cell r="BH133" t="str">
            <v/>
          </cell>
          <cell r="BI133" t="str">
            <v/>
          </cell>
          <cell r="BJ133" t="str">
            <v/>
          </cell>
          <cell r="BK133" t="str">
            <v/>
          </cell>
          <cell r="BL133" t="str">
            <v/>
          </cell>
          <cell r="BM133" t="str">
            <v/>
          </cell>
          <cell r="BN133" t="str">
            <v/>
          </cell>
          <cell r="BO133" t="str">
            <v/>
          </cell>
          <cell r="BP133" t="str">
            <v/>
          </cell>
          <cell r="BQ133" t="str">
            <v/>
          </cell>
          <cell r="BR133" t="str">
            <v/>
          </cell>
          <cell r="BS133" t="str">
            <v/>
          </cell>
          <cell r="BT133" t="str">
            <v/>
          </cell>
          <cell r="BU133" t="str">
            <v/>
          </cell>
          <cell r="BV133" t="str">
            <v/>
          </cell>
          <cell r="BW133" t="str">
            <v/>
          </cell>
          <cell r="BX133" t="str">
            <v/>
          </cell>
          <cell r="BY133" t="str">
            <v/>
          </cell>
        </row>
        <row r="134">
          <cell r="C134" t="str">
            <v/>
          </cell>
          <cell r="D134" t="str">
            <v/>
          </cell>
          <cell r="E134" t="str">
            <v/>
          </cell>
          <cell r="F134" t="str">
            <v/>
          </cell>
          <cell r="G134" t="str">
            <v/>
          </cell>
          <cell r="H134" t="str">
            <v/>
          </cell>
          <cell r="I134" t="str">
            <v/>
          </cell>
          <cell r="J134" t="str">
            <v/>
          </cell>
          <cell r="K134" t="str">
            <v/>
          </cell>
          <cell r="L134" t="str">
            <v/>
          </cell>
          <cell r="M134" t="str">
            <v/>
          </cell>
          <cell r="N134" t="str">
            <v/>
          </cell>
          <cell r="O134" t="str">
            <v/>
          </cell>
          <cell r="P134" t="str">
            <v/>
          </cell>
          <cell r="Q134" t="str">
            <v/>
          </cell>
          <cell r="R134" t="str">
            <v/>
          </cell>
          <cell r="S134" t="str">
            <v/>
          </cell>
          <cell r="T134" t="str">
            <v/>
          </cell>
          <cell r="U134" t="str">
            <v/>
          </cell>
          <cell r="V134" t="str">
            <v/>
          </cell>
          <cell r="W134" t="str">
            <v/>
          </cell>
          <cell r="X134" t="str">
            <v/>
          </cell>
          <cell r="Y134" t="str">
            <v/>
          </cell>
          <cell r="Z134" t="str">
            <v/>
          </cell>
          <cell r="AA134" t="str">
            <v/>
          </cell>
          <cell r="AB134" t="str">
            <v/>
          </cell>
          <cell r="AC134" t="str">
            <v/>
          </cell>
          <cell r="AD134" t="str">
            <v/>
          </cell>
          <cell r="AE134" t="str">
            <v/>
          </cell>
          <cell r="AF134" t="str">
            <v/>
          </cell>
          <cell r="AG134" t="str">
            <v/>
          </cell>
          <cell r="AH134" t="str">
            <v/>
          </cell>
          <cell r="AI134" t="str">
            <v/>
          </cell>
          <cell r="AJ134" t="str">
            <v/>
          </cell>
          <cell r="AK134" t="str">
            <v/>
          </cell>
          <cell r="AL134" t="str">
            <v/>
          </cell>
          <cell r="AM134" t="str">
            <v/>
          </cell>
          <cell r="AN134" t="str">
            <v/>
          </cell>
          <cell r="AO134" t="str">
            <v/>
          </cell>
          <cell r="AP134" t="str">
            <v/>
          </cell>
          <cell r="AQ134" t="str">
            <v/>
          </cell>
          <cell r="AR134" t="str">
            <v/>
          </cell>
          <cell r="AS134" t="str">
            <v/>
          </cell>
          <cell r="AT134" t="str">
            <v/>
          </cell>
          <cell r="AU134" t="str">
            <v/>
          </cell>
          <cell r="AV134" t="str">
            <v/>
          </cell>
          <cell r="AW134" t="str">
            <v/>
          </cell>
          <cell r="AX134" t="str">
            <v/>
          </cell>
          <cell r="AY134" t="str">
            <v/>
          </cell>
          <cell r="AZ134" t="str">
            <v/>
          </cell>
          <cell r="BA134" t="str">
            <v/>
          </cell>
          <cell r="BB134" t="str">
            <v/>
          </cell>
          <cell r="BC134" t="str">
            <v/>
          </cell>
          <cell r="BD134" t="str">
            <v/>
          </cell>
          <cell r="BE134" t="str">
            <v/>
          </cell>
          <cell r="BF134" t="str">
            <v/>
          </cell>
          <cell r="BG134" t="str">
            <v/>
          </cell>
          <cell r="BH134" t="str">
            <v/>
          </cell>
          <cell r="BI134" t="str">
            <v/>
          </cell>
          <cell r="BJ134" t="str">
            <v/>
          </cell>
          <cell r="BK134" t="str">
            <v/>
          </cell>
          <cell r="BL134" t="str">
            <v/>
          </cell>
          <cell r="BM134" t="str">
            <v/>
          </cell>
          <cell r="BN134" t="str">
            <v/>
          </cell>
          <cell r="BO134" t="str">
            <v/>
          </cell>
          <cell r="BP134" t="str">
            <v/>
          </cell>
          <cell r="BQ134" t="str">
            <v/>
          </cell>
          <cell r="BR134" t="str">
            <v/>
          </cell>
          <cell r="BS134" t="str">
            <v/>
          </cell>
          <cell r="BT134" t="str">
            <v/>
          </cell>
          <cell r="BU134" t="str">
            <v/>
          </cell>
          <cell r="BV134" t="str">
            <v/>
          </cell>
          <cell r="BW134" t="str">
            <v/>
          </cell>
          <cell r="BX134" t="str">
            <v/>
          </cell>
          <cell r="BY134" t="str">
            <v/>
          </cell>
        </row>
        <row r="135">
          <cell r="C135" t="str">
            <v/>
          </cell>
          <cell r="D135" t="str">
            <v/>
          </cell>
          <cell r="E135" t="str">
            <v/>
          </cell>
          <cell r="F135" t="str">
            <v/>
          </cell>
          <cell r="G135" t="str">
            <v/>
          </cell>
          <cell r="H135" t="str">
            <v/>
          </cell>
          <cell r="I135" t="str">
            <v/>
          </cell>
          <cell r="J135" t="str">
            <v/>
          </cell>
          <cell r="K135" t="str">
            <v/>
          </cell>
          <cell r="L135" t="str">
            <v/>
          </cell>
          <cell r="M135" t="str">
            <v/>
          </cell>
          <cell r="N135" t="str">
            <v/>
          </cell>
          <cell r="O135" t="str">
            <v/>
          </cell>
          <cell r="P135" t="str">
            <v/>
          </cell>
          <cell r="Q135" t="str">
            <v/>
          </cell>
          <cell r="R135" t="str">
            <v/>
          </cell>
          <cell r="S135" t="str">
            <v/>
          </cell>
          <cell r="T135" t="str">
            <v/>
          </cell>
          <cell r="U135" t="str">
            <v/>
          </cell>
          <cell r="V135" t="str">
            <v/>
          </cell>
          <cell r="W135" t="str">
            <v/>
          </cell>
          <cell r="X135" t="str">
            <v/>
          </cell>
          <cell r="Y135" t="str">
            <v/>
          </cell>
          <cell r="Z135" t="str">
            <v/>
          </cell>
          <cell r="AA135" t="str">
            <v/>
          </cell>
          <cell r="AB135" t="str">
            <v/>
          </cell>
          <cell r="AC135" t="str">
            <v/>
          </cell>
          <cell r="AD135" t="str">
            <v/>
          </cell>
          <cell r="AE135" t="str">
            <v/>
          </cell>
          <cell r="AF135" t="str">
            <v/>
          </cell>
          <cell r="AG135" t="str">
            <v/>
          </cell>
          <cell r="AH135" t="str">
            <v/>
          </cell>
          <cell r="AI135" t="str">
            <v/>
          </cell>
          <cell r="AJ135" t="str">
            <v/>
          </cell>
          <cell r="AK135" t="str">
            <v/>
          </cell>
          <cell r="AL135" t="str">
            <v/>
          </cell>
          <cell r="AM135" t="str">
            <v/>
          </cell>
          <cell r="AN135" t="str">
            <v/>
          </cell>
          <cell r="AO135" t="str">
            <v/>
          </cell>
          <cell r="AP135" t="str">
            <v/>
          </cell>
          <cell r="AQ135" t="str">
            <v/>
          </cell>
          <cell r="AR135" t="str">
            <v/>
          </cell>
          <cell r="AS135" t="str">
            <v/>
          </cell>
          <cell r="AT135" t="str">
            <v/>
          </cell>
          <cell r="AU135" t="str">
            <v/>
          </cell>
          <cell r="AV135" t="str">
            <v/>
          </cell>
          <cell r="AW135" t="str">
            <v/>
          </cell>
          <cell r="AX135" t="str">
            <v/>
          </cell>
          <cell r="AY135" t="str">
            <v/>
          </cell>
          <cell r="AZ135" t="str">
            <v/>
          </cell>
          <cell r="BA135" t="str">
            <v/>
          </cell>
          <cell r="BB135" t="str">
            <v/>
          </cell>
          <cell r="BC135" t="str">
            <v/>
          </cell>
          <cell r="BD135" t="str">
            <v/>
          </cell>
          <cell r="BE135" t="str">
            <v/>
          </cell>
          <cell r="BF135" t="str">
            <v/>
          </cell>
          <cell r="BG135" t="str">
            <v/>
          </cell>
          <cell r="BH135" t="str">
            <v/>
          </cell>
          <cell r="BI135" t="str">
            <v/>
          </cell>
          <cell r="BJ135" t="str">
            <v/>
          </cell>
          <cell r="BK135" t="str">
            <v/>
          </cell>
          <cell r="BL135" t="str">
            <v/>
          </cell>
          <cell r="BM135" t="str">
            <v/>
          </cell>
          <cell r="BN135" t="str">
            <v/>
          </cell>
          <cell r="BO135" t="str">
            <v/>
          </cell>
          <cell r="BP135" t="str">
            <v/>
          </cell>
          <cell r="BQ135" t="str">
            <v/>
          </cell>
          <cell r="BR135" t="str">
            <v/>
          </cell>
          <cell r="BS135" t="str">
            <v/>
          </cell>
          <cell r="BT135" t="str">
            <v/>
          </cell>
          <cell r="BU135" t="str">
            <v/>
          </cell>
          <cell r="BV135" t="str">
            <v/>
          </cell>
          <cell r="BW135" t="str">
            <v/>
          </cell>
          <cell r="BX135" t="str">
            <v/>
          </cell>
          <cell r="BY135" t="str">
            <v/>
          </cell>
        </row>
        <row r="136">
          <cell r="C136" t="str">
            <v/>
          </cell>
          <cell r="D136" t="str">
            <v/>
          </cell>
          <cell r="E136" t="str">
            <v/>
          </cell>
          <cell r="F136" t="str">
            <v/>
          </cell>
          <cell r="G136" t="str">
            <v/>
          </cell>
          <cell r="H136" t="str">
            <v/>
          </cell>
          <cell r="I136" t="str">
            <v/>
          </cell>
          <cell r="J136" t="str">
            <v/>
          </cell>
          <cell r="K136" t="str">
            <v/>
          </cell>
          <cell r="L136" t="str">
            <v/>
          </cell>
          <cell r="M136" t="str">
            <v/>
          </cell>
          <cell r="N136" t="str">
            <v/>
          </cell>
          <cell r="O136" t="str">
            <v/>
          </cell>
          <cell r="P136" t="str">
            <v/>
          </cell>
          <cell r="Q136" t="str">
            <v/>
          </cell>
          <cell r="R136" t="str">
            <v/>
          </cell>
          <cell r="S136" t="str">
            <v/>
          </cell>
          <cell r="T136" t="str">
            <v/>
          </cell>
          <cell r="U136" t="str">
            <v/>
          </cell>
          <cell r="V136" t="str">
            <v/>
          </cell>
          <cell r="W136" t="str">
            <v/>
          </cell>
          <cell r="X136" t="str">
            <v/>
          </cell>
          <cell r="Y136" t="str">
            <v/>
          </cell>
          <cell r="Z136" t="str">
            <v/>
          </cell>
          <cell r="AA136" t="str">
            <v/>
          </cell>
          <cell r="AB136" t="str">
            <v/>
          </cell>
          <cell r="AC136" t="str">
            <v/>
          </cell>
          <cell r="AD136" t="str">
            <v/>
          </cell>
          <cell r="AE136" t="str">
            <v/>
          </cell>
          <cell r="AF136" t="str">
            <v/>
          </cell>
          <cell r="AG136" t="str">
            <v/>
          </cell>
          <cell r="AH136" t="str">
            <v/>
          </cell>
          <cell r="AI136" t="str">
            <v/>
          </cell>
          <cell r="AJ136" t="str">
            <v/>
          </cell>
          <cell r="AK136" t="str">
            <v/>
          </cell>
          <cell r="AL136" t="str">
            <v/>
          </cell>
          <cell r="AM136" t="str">
            <v/>
          </cell>
          <cell r="AN136" t="str">
            <v/>
          </cell>
          <cell r="AO136" t="str">
            <v/>
          </cell>
          <cell r="AP136" t="str">
            <v/>
          </cell>
          <cell r="AQ136" t="str">
            <v/>
          </cell>
          <cell r="AR136" t="str">
            <v/>
          </cell>
          <cell r="AS136" t="str">
            <v/>
          </cell>
          <cell r="AT136" t="str">
            <v/>
          </cell>
          <cell r="AU136" t="str">
            <v/>
          </cell>
          <cell r="AV136" t="str">
            <v/>
          </cell>
          <cell r="AW136" t="str">
            <v/>
          </cell>
          <cell r="AX136" t="str">
            <v/>
          </cell>
          <cell r="AY136" t="str">
            <v/>
          </cell>
          <cell r="AZ136" t="str">
            <v/>
          </cell>
          <cell r="BA136" t="str">
            <v/>
          </cell>
          <cell r="BB136" t="str">
            <v/>
          </cell>
          <cell r="BC136" t="str">
            <v/>
          </cell>
          <cell r="BD136" t="str">
            <v/>
          </cell>
          <cell r="BE136" t="str">
            <v/>
          </cell>
          <cell r="BF136" t="str">
            <v/>
          </cell>
          <cell r="BG136" t="str">
            <v/>
          </cell>
          <cell r="BH136" t="str">
            <v/>
          </cell>
          <cell r="BI136" t="str">
            <v/>
          </cell>
          <cell r="BJ136" t="str">
            <v/>
          </cell>
          <cell r="BK136" t="str">
            <v/>
          </cell>
          <cell r="BL136" t="str">
            <v/>
          </cell>
          <cell r="BM136" t="str">
            <v/>
          </cell>
          <cell r="BN136" t="str">
            <v/>
          </cell>
          <cell r="BO136" t="str">
            <v/>
          </cell>
          <cell r="BP136" t="str">
            <v/>
          </cell>
          <cell r="BQ136" t="str">
            <v/>
          </cell>
          <cell r="BR136" t="str">
            <v/>
          </cell>
          <cell r="BS136" t="str">
            <v/>
          </cell>
          <cell r="BT136" t="str">
            <v/>
          </cell>
          <cell r="BU136" t="str">
            <v/>
          </cell>
          <cell r="BV136" t="str">
            <v/>
          </cell>
          <cell r="BW136" t="str">
            <v/>
          </cell>
          <cell r="BX136" t="str">
            <v/>
          </cell>
          <cell r="BY136" t="str">
            <v/>
          </cell>
        </row>
        <row r="137">
          <cell r="C137" t="str">
            <v/>
          </cell>
          <cell r="D137" t="str">
            <v/>
          </cell>
          <cell r="E137" t="str">
            <v/>
          </cell>
          <cell r="F137" t="str">
            <v/>
          </cell>
          <cell r="G137" t="str">
            <v/>
          </cell>
          <cell r="H137" t="str">
            <v/>
          </cell>
          <cell r="I137" t="str">
            <v/>
          </cell>
          <cell r="J137" t="str">
            <v/>
          </cell>
          <cell r="K137" t="str">
            <v/>
          </cell>
          <cell r="L137" t="str">
            <v/>
          </cell>
          <cell r="M137" t="str">
            <v/>
          </cell>
          <cell r="N137" t="str">
            <v/>
          </cell>
          <cell r="O137" t="str">
            <v/>
          </cell>
          <cell r="P137" t="str">
            <v/>
          </cell>
          <cell r="Q137" t="str">
            <v/>
          </cell>
          <cell r="R137" t="str">
            <v/>
          </cell>
          <cell r="S137" t="str">
            <v/>
          </cell>
          <cell r="T137" t="str">
            <v/>
          </cell>
          <cell r="U137" t="str">
            <v/>
          </cell>
          <cell r="V137" t="str">
            <v/>
          </cell>
          <cell r="W137" t="str">
            <v/>
          </cell>
          <cell r="X137" t="str">
            <v/>
          </cell>
          <cell r="Y137" t="str">
            <v/>
          </cell>
          <cell r="Z137" t="str">
            <v/>
          </cell>
          <cell r="AA137" t="str">
            <v/>
          </cell>
          <cell r="AB137" t="str">
            <v/>
          </cell>
          <cell r="AC137" t="str">
            <v/>
          </cell>
          <cell r="AD137" t="str">
            <v/>
          </cell>
          <cell r="AE137" t="str">
            <v/>
          </cell>
          <cell r="AF137" t="str">
            <v/>
          </cell>
          <cell r="AG137" t="str">
            <v/>
          </cell>
          <cell r="AH137" t="str">
            <v/>
          </cell>
          <cell r="AI137" t="str">
            <v/>
          </cell>
          <cell r="AJ137" t="str">
            <v/>
          </cell>
          <cell r="AK137" t="str">
            <v/>
          </cell>
          <cell r="AL137" t="str">
            <v/>
          </cell>
          <cell r="AM137" t="str">
            <v/>
          </cell>
          <cell r="AN137" t="str">
            <v/>
          </cell>
          <cell r="AO137" t="str">
            <v/>
          </cell>
          <cell r="AP137" t="str">
            <v/>
          </cell>
          <cell r="AQ137" t="str">
            <v/>
          </cell>
          <cell r="AR137" t="str">
            <v/>
          </cell>
          <cell r="AS137" t="str">
            <v/>
          </cell>
          <cell r="AT137" t="str">
            <v/>
          </cell>
          <cell r="AU137" t="str">
            <v/>
          </cell>
          <cell r="AV137" t="str">
            <v/>
          </cell>
          <cell r="AW137" t="str">
            <v/>
          </cell>
          <cell r="AX137" t="str">
            <v/>
          </cell>
          <cell r="AY137" t="str">
            <v/>
          </cell>
          <cell r="AZ137" t="str">
            <v/>
          </cell>
          <cell r="BA137" t="str">
            <v/>
          </cell>
          <cell r="BB137" t="str">
            <v/>
          </cell>
          <cell r="BC137" t="str">
            <v/>
          </cell>
          <cell r="BD137" t="str">
            <v/>
          </cell>
          <cell r="BE137" t="str">
            <v/>
          </cell>
          <cell r="BF137" t="str">
            <v/>
          </cell>
          <cell r="BG137" t="str">
            <v/>
          </cell>
          <cell r="BH137" t="str">
            <v/>
          </cell>
          <cell r="BI137" t="str">
            <v/>
          </cell>
          <cell r="BJ137" t="str">
            <v/>
          </cell>
          <cell r="BK137" t="str">
            <v/>
          </cell>
          <cell r="BL137" t="str">
            <v/>
          </cell>
          <cell r="BM137" t="str">
            <v/>
          </cell>
          <cell r="BN137" t="str">
            <v/>
          </cell>
          <cell r="BO137" t="str">
            <v/>
          </cell>
          <cell r="BP137" t="str">
            <v/>
          </cell>
          <cell r="BQ137" t="str">
            <v/>
          </cell>
          <cell r="BR137" t="str">
            <v/>
          </cell>
          <cell r="BS137" t="str">
            <v/>
          </cell>
          <cell r="BT137" t="str">
            <v/>
          </cell>
          <cell r="BU137" t="str">
            <v/>
          </cell>
          <cell r="BV137" t="str">
            <v/>
          </cell>
          <cell r="BW137" t="str">
            <v/>
          </cell>
          <cell r="BX137" t="str">
            <v/>
          </cell>
          <cell r="BY137" t="str">
            <v/>
          </cell>
        </row>
        <row r="138">
          <cell r="C138" t="str">
            <v/>
          </cell>
          <cell r="D138" t="str">
            <v/>
          </cell>
          <cell r="E138" t="str">
            <v/>
          </cell>
          <cell r="F138" t="str">
            <v/>
          </cell>
          <cell r="G138" t="str">
            <v/>
          </cell>
          <cell r="H138" t="str">
            <v/>
          </cell>
          <cell r="I138" t="str">
            <v/>
          </cell>
          <cell r="J138" t="str">
            <v/>
          </cell>
          <cell r="K138" t="str">
            <v/>
          </cell>
          <cell r="L138" t="str">
            <v/>
          </cell>
          <cell r="M138" t="str">
            <v/>
          </cell>
          <cell r="N138" t="str">
            <v/>
          </cell>
          <cell r="O138" t="str">
            <v/>
          </cell>
          <cell r="P138" t="str">
            <v/>
          </cell>
          <cell r="Q138" t="str">
            <v/>
          </cell>
          <cell r="R138" t="str">
            <v/>
          </cell>
          <cell r="S138" t="str">
            <v/>
          </cell>
          <cell r="T138" t="str">
            <v/>
          </cell>
          <cell r="U138" t="str">
            <v/>
          </cell>
          <cell r="V138" t="str">
            <v/>
          </cell>
          <cell r="W138" t="str">
            <v/>
          </cell>
          <cell r="X138" t="str">
            <v/>
          </cell>
          <cell r="Y138" t="str">
            <v/>
          </cell>
          <cell r="Z138" t="str">
            <v/>
          </cell>
          <cell r="AA138" t="str">
            <v/>
          </cell>
          <cell r="AB138" t="str">
            <v/>
          </cell>
          <cell r="AC138" t="str">
            <v/>
          </cell>
          <cell r="AD138" t="str">
            <v/>
          </cell>
          <cell r="AE138" t="str">
            <v/>
          </cell>
          <cell r="AF138" t="str">
            <v/>
          </cell>
          <cell r="AG138" t="str">
            <v/>
          </cell>
          <cell r="AH138" t="str">
            <v/>
          </cell>
          <cell r="AI138" t="str">
            <v/>
          </cell>
          <cell r="AJ138" t="str">
            <v/>
          </cell>
          <cell r="AK138" t="str">
            <v/>
          </cell>
          <cell r="AL138" t="str">
            <v/>
          </cell>
          <cell r="AM138" t="str">
            <v/>
          </cell>
          <cell r="AN138" t="str">
            <v/>
          </cell>
          <cell r="AO138" t="str">
            <v/>
          </cell>
          <cell r="AP138" t="str">
            <v/>
          </cell>
          <cell r="AQ138" t="str">
            <v/>
          </cell>
          <cell r="AR138" t="str">
            <v/>
          </cell>
          <cell r="AS138" t="str">
            <v/>
          </cell>
          <cell r="AT138" t="str">
            <v/>
          </cell>
          <cell r="AU138" t="str">
            <v/>
          </cell>
          <cell r="AV138" t="str">
            <v/>
          </cell>
          <cell r="AW138" t="str">
            <v/>
          </cell>
          <cell r="AX138" t="str">
            <v/>
          </cell>
          <cell r="AY138" t="str">
            <v/>
          </cell>
          <cell r="AZ138" t="str">
            <v/>
          </cell>
          <cell r="BA138" t="str">
            <v/>
          </cell>
          <cell r="BB138" t="str">
            <v/>
          </cell>
          <cell r="BC138" t="str">
            <v/>
          </cell>
          <cell r="BD138" t="str">
            <v/>
          </cell>
          <cell r="BE138" t="str">
            <v/>
          </cell>
          <cell r="BF138" t="str">
            <v/>
          </cell>
          <cell r="BG138" t="str">
            <v/>
          </cell>
          <cell r="BH138" t="str">
            <v/>
          </cell>
          <cell r="BI138" t="str">
            <v/>
          </cell>
          <cell r="BJ138" t="str">
            <v/>
          </cell>
          <cell r="BK138" t="str">
            <v/>
          </cell>
          <cell r="BL138" t="str">
            <v/>
          </cell>
          <cell r="BM138" t="str">
            <v/>
          </cell>
          <cell r="BN138" t="str">
            <v/>
          </cell>
          <cell r="BO138" t="str">
            <v/>
          </cell>
          <cell r="BP138" t="str">
            <v/>
          </cell>
          <cell r="BQ138" t="str">
            <v/>
          </cell>
          <cell r="BR138" t="str">
            <v/>
          </cell>
          <cell r="BS138" t="str">
            <v/>
          </cell>
          <cell r="BT138" t="str">
            <v/>
          </cell>
          <cell r="BU138" t="str">
            <v/>
          </cell>
          <cell r="BV138" t="str">
            <v/>
          </cell>
          <cell r="BW138" t="str">
            <v/>
          </cell>
          <cell r="BX138" t="str">
            <v/>
          </cell>
          <cell r="BY138" t="str">
            <v/>
          </cell>
        </row>
        <row r="139">
          <cell r="C139" t="str">
            <v/>
          </cell>
          <cell r="D139" t="str">
            <v/>
          </cell>
          <cell r="E139" t="str">
            <v/>
          </cell>
          <cell r="F139" t="str">
            <v/>
          </cell>
          <cell r="G139" t="str">
            <v/>
          </cell>
          <cell r="H139" t="str">
            <v/>
          </cell>
          <cell r="I139" t="str">
            <v/>
          </cell>
          <cell r="J139" t="str">
            <v/>
          </cell>
          <cell r="K139" t="str">
            <v/>
          </cell>
          <cell r="L139" t="str">
            <v/>
          </cell>
          <cell r="M139" t="str">
            <v/>
          </cell>
          <cell r="N139" t="str">
            <v/>
          </cell>
          <cell r="O139" t="str">
            <v/>
          </cell>
          <cell r="P139" t="str">
            <v/>
          </cell>
          <cell r="Q139" t="str">
            <v/>
          </cell>
          <cell r="R139" t="str">
            <v/>
          </cell>
          <cell r="S139" t="str">
            <v/>
          </cell>
          <cell r="T139" t="str">
            <v/>
          </cell>
          <cell r="U139" t="str">
            <v/>
          </cell>
          <cell r="V139" t="str">
            <v/>
          </cell>
          <cell r="W139" t="str">
            <v/>
          </cell>
          <cell r="X139" t="str">
            <v/>
          </cell>
          <cell r="Y139" t="str">
            <v/>
          </cell>
          <cell r="Z139" t="str">
            <v/>
          </cell>
          <cell r="AA139" t="str">
            <v/>
          </cell>
          <cell r="AB139" t="str">
            <v/>
          </cell>
          <cell r="AC139" t="str">
            <v/>
          </cell>
          <cell r="AD139" t="str">
            <v/>
          </cell>
          <cell r="AE139" t="str">
            <v/>
          </cell>
          <cell r="AF139" t="str">
            <v/>
          </cell>
          <cell r="AG139" t="str">
            <v/>
          </cell>
          <cell r="AH139" t="str">
            <v/>
          </cell>
          <cell r="AI139" t="str">
            <v/>
          </cell>
          <cell r="AJ139" t="str">
            <v/>
          </cell>
          <cell r="AK139" t="str">
            <v/>
          </cell>
          <cell r="AL139" t="str">
            <v/>
          </cell>
          <cell r="AM139" t="str">
            <v/>
          </cell>
          <cell r="AN139" t="str">
            <v/>
          </cell>
          <cell r="AO139" t="str">
            <v/>
          </cell>
          <cell r="AP139" t="str">
            <v/>
          </cell>
          <cell r="AQ139" t="str">
            <v/>
          </cell>
          <cell r="AR139" t="str">
            <v/>
          </cell>
          <cell r="AS139" t="str">
            <v/>
          </cell>
          <cell r="AT139" t="str">
            <v/>
          </cell>
          <cell r="AU139" t="str">
            <v/>
          </cell>
          <cell r="AV139" t="str">
            <v/>
          </cell>
          <cell r="AW139" t="str">
            <v/>
          </cell>
          <cell r="AX139" t="str">
            <v/>
          </cell>
          <cell r="AY139" t="str">
            <v/>
          </cell>
          <cell r="AZ139" t="str">
            <v/>
          </cell>
          <cell r="BA139" t="str">
            <v/>
          </cell>
          <cell r="BB139" t="str">
            <v/>
          </cell>
          <cell r="BC139" t="str">
            <v/>
          </cell>
          <cell r="BD139" t="str">
            <v/>
          </cell>
          <cell r="BE139" t="str">
            <v/>
          </cell>
          <cell r="BF139" t="str">
            <v/>
          </cell>
          <cell r="BG139" t="str">
            <v/>
          </cell>
          <cell r="BH139" t="str">
            <v/>
          </cell>
          <cell r="BI139" t="str">
            <v/>
          </cell>
          <cell r="BJ139" t="str">
            <v/>
          </cell>
          <cell r="BK139" t="str">
            <v/>
          </cell>
          <cell r="BL139" t="str">
            <v/>
          </cell>
          <cell r="BM139" t="str">
            <v/>
          </cell>
          <cell r="BN139" t="str">
            <v/>
          </cell>
          <cell r="BO139" t="str">
            <v/>
          </cell>
          <cell r="BP139" t="str">
            <v/>
          </cell>
          <cell r="BQ139" t="str">
            <v/>
          </cell>
          <cell r="BR139" t="str">
            <v/>
          </cell>
          <cell r="BS139" t="str">
            <v/>
          </cell>
          <cell r="BT139" t="str">
            <v/>
          </cell>
          <cell r="BU139" t="str">
            <v/>
          </cell>
          <cell r="BV139" t="str">
            <v/>
          </cell>
          <cell r="BW139" t="str">
            <v/>
          </cell>
          <cell r="BX139" t="str">
            <v/>
          </cell>
          <cell r="BY139" t="str">
            <v/>
          </cell>
        </row>
        <row r="140">
          <cell r="C140" t="str">
            <v/>
          </cell>
          <cell r="D140" t="str">
            <v/>
          </cell>
          <cell r="E140" t="str">
            <v/>
          </cell>
          <cell r="F140" t="str">
            <v/>
          </cell>
          <cell r="G140" t="str">
            <v/>
          </cell>
          <cell r="H140" t="str">
            <v/>
          </cell>
          <cell r="I140" t="str">
            <v/>
          </cell>
          <cell r="J140" t="str">
            <v/>
          </cell>
          <cell r="K140" t="str">
            <v/>
          </cell>
          <cell r="L140" t="str">
            <v/>
          </cell>
          <cell r="M140" t="str">
            <v/>
          </cell>
          <cell r="N140" t="str">
            <v/>
          </cell>
          <cell r="O140" t="str">
            <v/>
          </cell>
          <cell r="P140" t="str">
            <v/>
          </cell>
          <cell r="Q140" t="str">
            <v/>
          </cell>
          <cell r="R140" t="str">
            <v/>
          </cell>
          <cell r="S140" t="str">
            <v/>
          </cell>
          <cell r="T140" t="str">
            <v/>
          </cell>
          <cell r="U140" t="str">
            <v/>
          </cell>
          <cell r="V140" t="str">
            <v/>
          </cell>
          <cell r="W140" t="str">
            <v/>
          </cell>
          <cell r="X140" t="str">
            <v/>
          </cell>
          <cell r="Y140" t="str">
            <v/>
          </cell>
          <cell r="Z140" t="str">
            <v/>
          </cell>
          <cell r="AA140" t="str">
            <v/>
          </cell>
          <cell r="AB140" t="str">
            <v/>
          </cell>
          <cell r="AC140" t="str">
            <v/>
          </cell>
          <cell r="AD140" t="str">
            <v/>
          </cell>
          <cell r="AE140" t="str">
            <v/>
          </cell>
          <cell r="AF140" t="str">
            <v/>
          </cell>
          <cell r="AG140" t="str">
            <v/>
          </cell>
          <cell r="AH140" t="str">
            <v/>
          </cell>
          <cell r="AI140" t="str">
            <v/>
          </cell>
          <cell r="AJ140" t="str">
            <v/>
          </cell>
          <cell r="AK140" t="str">
            <v/>
          </cell>
          <cell r="AL140" t="str">
            <v/>
          </cell>
          <cell r="AM140" t="str">
            <v/>
          </cell>
          <cell r="AN140" t="str">
            <v/>
          </cell>
          <cell r="AO140" t="str">
            <v/>
          </cell>
          <cell r="AP140" t="str">
            <v/>
          </cell>
          <cell r="AQ140" t="str">
            <v/>
          </cell>
          <cell r="AR140" t="str">
            <v/>
          </cell>
          <cell r="AS140" t="str">
            <v/>
          </cell>
          <cell r="AT140" t="str">
            <v/>
          </cell>
          <cell r="AU140" t="str">
            <v/>
          </cell>
          <cell r="AV140" t="str">
            <v/>
          </cell>
          <cell r="AW140" t="str">
            <v/>
          </cell>
          <cell r="AX140" t="str">
            <v/>
          </cell>
          <cell r="AY140" t="str">
            <v/>
          </cell>
          <cell r="AZ140" t="str">
            <v/>
          </cell>
          <cell r="BA140" t="str">
            <v/>
          </cell>
          <cell r="BB140" t="str">
            <v/>
          </cell>
          <cell r="BC140" t="str">
            <v/>
          </cell>
          <cell r="BD140" t="str">
            <v/>
          </cell>
          <cell r="BE140" t="str">
            <v/>
          </cell>
          <cell r="BF140" t="str">
            <v/>
          </cell>
          <cell r="BG140" t="str">
            <v/>
          </cell>
          <cell r="BH140" t="str">
            <v/>
          </cell>
          <cell r="BI140" t="str">
            <v/>
          </cell>
          <cell r="BJ140" t="str">
            <v/>
          </cell>
          <cell r="BK140" t="str">
            <v/>
          </cell>
          <cell r="BL140" t="str">
            <v/>
          </cell>
          <cell r="BM140" t="str">
            <v/>
          </cell>
          <cell r="BN140" t="str">
            <v/>
          </cell>
          <cell r="BO140" t="str">
            <v/>
          </cell>
          <cell r="BP140" t="str">
            <v/>
          </cell>
          <cell r="BQ140" t="str">
            <v/>
          </cell>
          <cell r="BR140" t="str">
            <v/>
          </cell>
          <cell r="BS140" t="str">
            <v/>
          </cell>
          <cell r="BT140" t="str">
            <v/>
          </cell>
          <cell r="BU140" t="str">
            <v/>
          </cell>
          <cell r="BV140" t="str">
            <v/>
          </cell>
          <cell r="BW140" t="str">
            <v/>
          </cell>
          <cell r="BX140" t="str">
            <v/>
          </cell>
          <cell r="BY140" t="str">
            <v/>
          </cell>
        </row>
        <row r="141">
          <cell r="C141" t="str">
            <v/>
          </cell>
          <cell r="D141" t="str">
            <v/>
          </cell>
          <cell r="E141" t="str">
            <v/>
          </cell>
          <cell r="F141" t="str">
            <v/>
          </cell>
          <cell r="G141" t="str">
            <v/>
          </cell>
          <cell r="H141" t="str">
            <v/>
          </cell>
          <cell r="I141" t="str">
            <v/>
          </cell>
          <cell r="J141" t="str">
            <v/>
          </cell>
          <cell r="K141" t="str">
            <v/>
          </cell>
          <cell r="L141" t="str">
            <v/>
          </cell>
          <cell r="M141" t="str">
            <v/>
          </cell>
          <cell r="N141" t="str">
            <v/>
          </cell>
          <cell r="O141" t="str">
            <v/>
          </cell>
          <cell r="P141" t="str">
            <v/>
          </cell>
          <cell r="Q141" t="str">
            <v/>
          </cell>
          <cell r="R141" t="str">
            <v/>
          </cell>
          <cell r="S141" t="str">
            <v/>
          </cell>
          <cell r="T141" t="str">
            <v/>
          </cell>
          <cell r="U141" t="str">
            <v/>
          </cell>
          <cell r="V141" t="str">
            <v/>
          </cell>
          <cell r="W141" t="str">
            <v/>
          </cell>
          <cell r="X141" t="str">
            <v/>
          </cell>
          <cell r="Y141" t="str">
            <v/>
          </cell>
          <cell r="Z141" t="str">
            <v/>
          </cell>
          <cell r="AA141" t="str">
            <v/>
          </cell>
          <cell r="AB141" t="str">
            <v/>
          </cell>
          <cell r="AC141" t="str">
            <v/>
          </cell>
          <cell r="AD141" t="str">
            <v/>
          </cell>
          <cell r="AE141" t="str">
            <v/>
          </cell>
          <cell r="AF141" t="str">
            <v/>
          </cell>
          <cell r="AG141" t="str">
            <v/>
          </cell>
          <cell r="AH141" t="str">
            <v/>
          </cell>
          <cell r="AI141" t="str">
            <v/>
          </cell>
          <cell r="AJ141" t="str">
            <v/>
          </cell>
          <cell r="AK141" t="str">
            <v/>
          </cell>
          <cell r="AL141" t="str">
            <v/>
          </cell>
          <cell r="AM141" t="str">
            <v/>
          </cell>
          <cell r="AN141" t="str">
            <v/>
          </cell>
          <cell r="AO141" t="str">
            <v/>
          </cell>
          <cell r="AP141" t="str">
            <v/>
          </cell>
          <cell r="AQ141" t="str">
            <v/>
          </cell>
          <cell r="AR141" t="str">
            <v/>
          </cell>
          <cell r="AS141" t="str">
            <v/>
          </cell>
          <cell r="AT141" t="str">
            <v/>
          </cell>
          <cell r="AU141" t="str">
            <v/>
          </cell>
          <cell r="AV141" t="str">
            <v/>
          </cell>
          <cell r="AW141" t="str">
            <v/>
          </cell>
          <cell r="AX141" t="str">
            <v/>
          </cell>
          <cell r="AY141" t="str">
            <v/>
          </cell>
          <cell r="AZ141" t="str">
            <v/>
          </cell>
          <cell r="BA141" t="str">
            <v/>
          </cell>
          <cell r="BB141" t="str">
            <v/>
          </cell>
          <cell r="BC141" t="str">
            <v/>
          </cell>
          <cell r="BD141" t="str">
            <v/>
          </cell>
          <cell r="BE141" t="str">
            <v/>
          </cell>
          <cell r="BF141" t="str">
            <v/>
          </cell>
          <cell r="BG141" t="str">
            <v/>
          </cell>
          <cell r="BH141" t="str">
            <v/>
          </cell>
          <cell r="BI141" t="str">
            <v/>
          </cell>
          <cell r="BJ141" t="str">
            <v/>
          </cell>
          <cell r="BK141" t="str">
            <v/>
          </cell>
          <cell r="BL141" t="str">
            <v/>
          </cell>
          <cell r="BM141" t="str">
            <v/>
          </cell>
          <cell r="BN141" t="str">
            <v/>
          </cell>
          <cell r="BO141" t="str">
            <v/>
          </cell>
          <cell r="BP141" t="str">
            <v/>
          </cell>
          <cell r="BQ141" t="str">
            <v/>
          </cell>
          <cell r="BR141" t="str">
            <v/>
          </cell>
          <cell r="BS141" t="str">
            <v/>
          </cell>
          <cell r="BT141" t="str">
            <v/>
          </cell>
          <cell r="BU141" t="str">
            <v/>
          </cell>
          <cell r="BV141" t="str">
            <v/>
          </cell>
          <cell r="BW141" t="str">
            <v/>
          </cell>
          <cell r="BX141" t="str">
            <v/>
          </cell>
          <cell r="BY141" t="str">
            <v/>
          </cell>
        </row>
        <row r="142">
          <cell r="C142" t="str">
            <v/>
          </cell>
          <cell r="D142" t="str">
            <v/>
          </cell>
          <cell r="E142" t="str">
            <v/>
          </cell>
          <cell r="F142" t="str">
            <v/>
          </cell>
          <cell r="G142" t="str">
            <v/>
          </cell>
          <cell r="H142" t="str">
            <v/>
          </cell>
          <cell r="I142" t="str">
            <v/>
          </cell>
          <cell r="J142" t="str">
            <v/>
          </cell>
          <cell r="K142" t="str">
            <v/>
          </cell>
          <cell r="L142" t="str">
            <v/>
          </cell>
          <cell r="M142" t="str">
            <v/>
          </cell>
          <cell r="N142" t="str">
            <v/>
          </cell>
          <cell r="O142" t="str">
            <v/>
          </cell>
          <cell r="P142" t="str">
            <v/>
          </cell>
          <cell r="Q142" t="str">
            <v/>
          </cell>
          <cell r="R142" t="str">
            <v/>
          </cell>
          <cell r="S142" t="str">
            <v/>
          </cell>
          <cell r="T142" t="str">
            <v/>
          </cell>
          <cell r="U142" t="str">
            <v/>
          </cell>
          <cell r="V142" t="str">
            <v/>
          </cell>
          <cell r="W142" t="str">
            <v/>
          </cell>
          <cell r="X142" t="str">
            <v/>
          </cell>
          <cell r="Y142" t="str">
            <v/>
          </cell>
          <cell r="Z142" t="str">
            <v/>
          </cell>
          <cell r="AA142" t="str">
            <v/>
          </cell>
          <cell r="AB142" t="str">
            <v/>
          </cell>
          <cell r="AC142" t="str">
            <v/>
          </cell>
          <cell r="AD142" t="str">
            <v/>
          </cell>
          <cell r="AE142" t="str">
            <v/>
          </cell>
          <cell r="AF142" t="str">
            <v/>
          </cell>
          <cell r="AG142" t="str">
            <v/>
          </cell>
          <cell r="AH142" t="str">
            <v/>
          </cell>
          <cell r="AI142" t="str">
            <v/>
          </cell>
          <cell r="AJ142" t="str">
            <v/>
          </cell>
          <cell r="AK142" t="str">
            <v/>
          </cell>
          <cell r="AL142" t="str">
            <v/>
          </cell>
          <cell r="AM142" t="str">
            <v/>
          </cell>
          <cell r="AN142" t="str">
            <v/>
          </cell>
          <cell r="AO142" t="str">
            <v/>
          </cell>
          <cell r="AP142" t="str">
            <v/>
          </cell>
          <cell r="AQ142" t="str">
            <v/>
          </cell>
          <cell r="AR142" t="str">
            <v/>
          </cell>
          <cell r="AS142" t="str">
            <v/>
          </cell>
          <cell r="AT142" t="str">
            <v/>
          </cell>
          <cell r="AU142" t="str">
            <v/>
          </cell>
          <cell r="AV142" t="str">
            <v/>
          </cell>
          <cell r="AW142" t="str">
            <v/>
          </cell>
          <cell r="AX142" t="str">
            <v/>
          </cell>
          <cell r="AY142" t="str">
            <v/>
          </cell>
          <cell r="AZ142" t="str">
            <v/>
          </cell>
          <cell r="BA142" t="str">
            <v/>
          </cell>
          <cell r="BB142" t="str">
            <v/>
          </cell>
          <cell r="BC142" t="str">
            <v/>
          </cell>
          <cell r="BD142" t="str">
            <v/>
          </cell>
          <cell r="BE142" t="str">
            <v/>
          </cell>
          <cell r="BF142" t="str">
            <v/>
          </cell>
          <cell r="BG142" t="str">
            <v/>
          </cell>
          <cell r="BH142" t="str">
            <v/>
          </cell>
          <cell r="BI142" t="str">
            <v/>
          </cell>
          <cell r="BJ142" t="str">
            <v/>
          </cell>
          <cell r="BK142" t="str">
            <v/>
          </cell>
          <cell r="BL142" t="str">
            <v/>
          </cell>
          <cell r="BM142" t="str">
            <v/>
          </cell>
          <cell r="BN142" t="str">
            <v/>
          </cell>
          <cell r="BO142" t="str">
            <v/>
          </cell>
          <cell r="BP142" t="str">
            <v/>
          </cell>
          <cell r="BQ142" t="str">
            <v/>
          </cell>
          <cell r="BR142" t="str">
            <v/>
          </cell>
          <cell r="BS142" t="str">
            <v/>
          </cell>
          <cell r="BT142" t="str">
            <v/>
          </cell>
          <cell r="BU142" t="str">
            <v/>
          </cell>
          <cell r="BV142" t="str">
            <v/>
          </cell>
          <cell r="BW142" t="str">
            <v/>
          </cell>
          <cell r="BX142" t="str">
            <v/>
          </cell>
          <cell r="BY142" t="str">
            <v/>
          </cell>
        </row>
        <row r="143">
          <cell r="C143" t="str">
            <v/>
          </cell>
          <cell r="D143" t="str">
            <v/>
          </cell>
          <cell r="E143" t="str">
            <v/>
          </cell>
          <cell r="F143" t="str">
            <v/>
          </cell>
          <cell r="G143" t="str">
            <v/>
          </cell>
          <cell r="H143" t="str">
            <v/>
          </cell>
          <cell r="I143" t="str">
            <v/>
          </cell>
          <cell r="J143" t="str">
            <v/>
          </cell>
          <cell r="K143" t="str">
            <v/>
          </cell>
          <cell r="L143" t="str">
            <v/>
          </cell>
          <cell r="M143" t="str">
            <v/>
          </cell>
          <cell r="N143" t="str">
            <v/>
          </cell>
          <cell r="O143" t="str">
            <v/>
          </cell>
          <cell r="P143" t="str">
            <v/>
          </cell>
          <cell r="Q143" t="str">
            <v/>
          </cell>
          <cell r="R143" t="str">
            <v/>
          </cell>
          <cell r="S143" t="str">
            <v/>
          </cell>
          <cell r="T143" t="str">
            <v/>
          </cell>
          <cell r="U143" t="str">
            <v/>
          </cell>
          <cell r="V143" t="str">
            <v/>
          </cell>
          <cell r="W143" t="str">
            <v/>
          </cell>
          <cell r="X143" t="str">
            <v/>
          </cell>
          <cell r="Y143" t="str">
            <v/>
          </cell>
          <cell r="Z143" t="str">
            <v/>
          </cell>
          <cell r="AA143" t="str">
            <v/>
          </cell>
          <cell r="AB143" t="str">
            <v/>
          </cell>
          <cell r="AC143" t="str">
            <v/>
          </cell>
          <cell r="AD143" t="str">
            <v/>
          </cell>
          <cell r="AE143" t="str">
            <v/>
          </cell>
          <cell r="AF143" t="str">
            <v/>
          </cell>
          <cell r="AG143" t="str">
            <v/>
          </cell>
          <cell r="AH143" t="str">
            <v/>
          </cell>
          <cell r="AI143" t="str">
            <v/>
          </cell>
          <cell r="AJ143" t="str">
            <v/>
          </cell>
          <cell r="AK143" t="str">
            <v/>
          </cell>
          <cell r="AL143" t="str">
            <v/>
          </cell>
          <cell r="AM143" t="str">
            <v/>
          </cell>
          <cell r="AN143" t="str">
            <v/>
          </cell>
          <cell r="AO143" t="str">
            <v/>
          </cell>
          <cell r="AP143" t="str">
            <v/>
          </cell>
          <cell r="AQ143" t="str">
            <v/>
          </cell>
          <cell r="AR143" t="str">
            <v/>
          </cell>
          <cell r="AS143" t="str">
            <v/>
          </cell>
          <cell r="AT143" t="str">
            <v/>
          </cell>
          <cell r="AU143" t="str">
            <v/>
          </cell>
          <cell r="AV143" t="str">
            <v/>
          </cell>
          <cell r="AW143" t="str">
            <v/>
          </cell>
          <cell r="AX143" t="str">
            <v/>
          </cell>
          <cell r="AY143" t="str">
            <v/>
          </cell>
          <cell r="AZ143" t="str">
            <v/>
          </cell>
          <cell r="BA143" t="str">
            <v/>
          </cell>
          <cell r="BB143" t="str">
            <v/>
          </cell>
          <cell r="BC143" t="str">
            <v/>
          </cell>
          <cell r="BD143" t="str">
            <v/>
          </cell>
          <cell r="BE143" t="str">
            <v/>
          </cell>
          <cell r="BF143" t="str">
            <v/>
          </cell>
          <cell r="BG143" t="str">
            <v/>
          </cell>
          <cell r="BH143" t="str">
            <v/>
          </cell>
          <cell r="BI143" t="str">
            <v/>
          </cell>
          <cell r="BJ143" t="str">
            <v/>
          </cell>
          <cell r="BK143" t="str">
            <v/>
          </cell>
          <cell r="BL143" t="str">
            <v/>
          </cell>
          <cell r="BM143" t="str">
            <v/>
          </cell>
          <cell r="BN143" t="str">
            <v/>
          </cell>
          <cell r="BO143" t="str">
            <v/>
          </cell>
          <cell r="BP143" t="str">
            <v/>
          </cell>
          <cell r="BQ143" t="str">
            <v/>
          </cell>
          <cell r="BR143" t="str">
            <v/>
          </cell>
          <cell r="BS143" t="str">
            <v/>
          </cell>
          <cell r="BT143" t="str">
            <v/>
          </cell>
          <cell r="BU143" t="str">
            <v/>
          </cell>
          <cell r="BV143" t="str">
            <v/>
          </cell>
          <cell r="BW143" t="str">
            <v/>
          </cell>
          <cell r="BX143" t="str">
            <v/>
          </cell>
          <cell r="BY143" t="str">
            <v/>
          </cell>
        </row>
        <row r="144">
          <cell r="C144" t="str">
            <v/>
          </cell>
          <cell r="D144" t="str">
            <v/>
          </cell>
          <cell r="E144" t="str">
            <v/>
          </cell>
          <cell r="F144" t="str">
            <v/>
          </cell>
          <cell r="G144" t="str">
            <v/>
          </cell>
          <cell r="H144" t="str">
            <v/>
          </cell>
          <cell r="I144" t="str">
            <v/>
          </cell>
          <cell r="J144" t="str">
            <v/>
          </cell>
          <cell r="K144" t="str">
            <v/>
          </cell>
          <cell r="L144" t="str">
            <v/>
          </cell>
          <cell r="M144" t="str">
            <v/>
          </cell>
          <cell r="N144" t="str">
            <v/>
          </cell>
          <cell r="O144" t="str">
            <v/>
          </cell>
          <cell r="P144" t="str">
            <v/>
          </cell>
          <cell r="Q144" t="str">
            <v/>
          </cell>
          <cell r="R144" t="str">
            <v/>
          </cell>
          <cell r="S144" t="str">
            <v/>
          </cell>
          <cell r="T144" t="str">
            <v/>
          </cell>
          <cell r="U144" t="str">
            <v/>
          </cell>
          <cell r="V144" t="str">
            <v/>
          </cell>
          <cell r="W144" t="str">
            <v/>
          </cell>
          <cell r="X144" t="str">
            <v/>
          </cell>
          <cell r="Y144" t="str">
            <v/>
          </cell>
          <cell r="Z144" t="str">
            <v/>
          </cell>
          <cell r="AA144" t="str">
            <v/>
          </cell>
          <cell r="AB144" t="str">
            <v/>
          </cell>
          <cell r="AC144" t="str">
            <v/>
          </cell>
          <cell r="AD144" t="str">
            <v/>
          </cell>
          <cell r="AE144" t="str">
            <v/>
          </cell>
          <cell r="AF144" t="str">
            <v/>
          </cell>
          <cell r="AG144" t="str">
            <v/>
          </cell>
          <cell r="AH144" t="str">
            <v/>
          </cell>
          <cell r="AI144" t="str">
            <v/>
          </cell>
          <cell r="AJ144" t="str">
            <v/>
          </cell>
          <cell r="AK144" t="str">
            <v/>
          </cell>
          <cell r="AL144" t="str">
            <v/>
          </cell>
          <cell r="AM144" t="str">
            <v/>
          </cell>
          <cell r="AN144" t="str">
            <v/>
          </cell>
          <cell r="AO144" t="str">
            <v/>
          </cell>
          <cell r="AP144" t="str">
            <v/>
          </cell>
          <cell r="AQ144" t="str">
            <v/>
          </cell>
          <cell r="AR144" t="str">
            <v/>
          </cell>
          <cell r="AS144" t="str">
            <v/>
          </cell>
          <cell r="AT144" t="str">
            <v/>
          </cell>
          <cell r="AU144" t="str">
            <v/>
          </cell>
          <cell r="AV144" t="str">
            <v/>
          </cell>
          <cell r="AW144" t="str">
            <v/>
          </cell>
          <cell r="AX144" t="str">
            <v/>
          </cell>
          <cell r="AY144" t="str">
            <v/>
          </cell>
          <cell r="AZ144" t="str">
            <v/>
          </cell>
          <cell r="BA144" t="str">
            <v/>
          </cell>
          <cell r="BB144" t="str">
            <v/>
          </cell>
          <cell r="BC144" t="str">
            <v/>
          </cell>
          <cell r="BD144" t="str">
            <v/>
          </cell>
          <cell r="BE144" t="str">
            <v/>
          </cell>
          <cell r="BF144" t="str">
            <v/>
          </cell>
          <cell r="BG144" t="str">
            <v/>
          </cell>
          <cell r="BH144" t="str">
            <v/>
          </cell>
          <cell r="BI144" t="str">
            <v/>
          </cell>
          <cell r="BJ144" t="str">
            <v/>
          </cell>
          <cell r="BK144" t="str">
            <v/>
          </cell>
          <cell r="BL144" t="str">
            <v/>
          </cell>
          <cell r="BM144" t="str">
            <v/>
          </cell>
          <cell r="BN144" t="str">
            <v/>
          </cell>
          <cell r="BO144" t="str">
            <v/>
          </cell>
          <cell r="BP144" t="str">
            <v/>
          </cell>
          <cell r="BQ144" t="str">
            <v/>
          </cell>
          <cell r="BR144" t="str">
            <v/>
          </cell>
          <cell r="BS144" t="str">
            <v/>
          </cell>
          <cell r="BT144" t="str">
            <v/>
          </cell>
          <cell r="BU144" t="str">
            <v/>
          </cell>
          <cell r="BV144" t="str">
            <v/>
          </cell>
          <cell r="BW144" t="str">
            <v/>
          </cell>
          <cell r="BX144" t="str">
            <v/>
          </cell>
          <cell r="BY144" t="str">
            <v/>
          </cell>
        </row>
        <row r="145">
          <cell r="C145" t="str">
            <v/>
          </cell>
          <cell r="D145" t="str">
            <v/>
          </cell>
          <cell r="E145" t="str">
            <v/>
          </cell>
          <cell r="F145" t="str">
            <v/>
          </cell>
          <cell r="G145" t="str">
            <v/>
          </cell>
          <cell r="H145" t="str">
            <v/>
          </cell>
          <cell r="I145" t="str">
            <v/>
          </cell>
          <cell r="J145" t="str">
            <v/>
          </cell>
          <cell r="K145" t="str">
            <v/>
          </cell>
          <cell r="L145" t="str">
            <v/>
          </cell>
          <cell r="M145" t="str">
            <v/>
          </cell>
          <cell r="N145" t="str">
            <v/>
          </cell>
          <cell r="O145" t="str">
            <v/>
          </cell>
          <cell r="P145" t="str">
            <v/>
          </cell>
          <cell r="Q145" t="str">
            <v/>
          </cell>
          <cell r="R145" t="str">
            <v/>
          </cell>
          <cell r="S145" t="str">
            <v/>
          </cell>
          <cell r="T145" t="str">
            <v/>
          </cell>
          <cell r="U145" t="str">
            <v/>
          </cell>
          <cell r="V145" t="str">
            <v/>
          </cell>
          <cell r="W145" t="str">
            <v/>
          </cell>
          <cell r="X145" t="str">
            <v/>
          </cell>
          <cell r="Y145" t="str">
            <v/>
          </cell>
          <cell r="Z145" t="str">
            <v/>
          </cell>
          <cell r="AA145" t="str">
            <v/>
          </cell>
          <cell r="AB145" t="str">
            <v/>
          </cell>
          <cell r="AC145" t="str">
            <v/>
          </cell>
          <cell r="AD145" t="str">
            <v/>
          </cell>
          <cell r="AE145" t="str">
            <v/>
          </cell>
          <cell r="AF145" t="str">
            <v/>
          </cell>
          <cell r="AG145" t="str">
            <v/>
          </cell>
          <cell r="AH145" t="str">
            <v/>
          </cell>
          <cell r="AI145" t="str">
            <v/>
          </cell>
          <cell r="AJ145" t="str">
            <v/>
          </cell>
          <cell r="AK145" t="str">
            <v/>
          </cell>
          <cell r="AL145" t="str">
            <v/>
          </cell>
          <cell r="AM145" t="str">
            <v/>
          </cell>
          <cell r="AN145" t="str">
            <v/>
          </cell>
          <cell r="AO145" t="str">
            <v/>
          </cell>
          <cell r="AP145" t="str">
            <v/>
          </cell>
          <cell r="AQ145" t="str">
            <v/>
          </cell>
          <cell r="AR145" t="str">
            <v/>
          </cell>
          <cell r="AS145" t="str">
            <v/>
          </cell>
          <cell r="AT145" t="str">
            <v/>
          </cell>
          <cell r="AU145" t="str">
            <v/>
          </cell>
          <cell r="AV145" t="str">
            <v/>
          </cell>
          <cell r="AW145" t="str">
            <v/>
          </cell>
          <cell r="AX145" t="str">
            <v/>
          </cell>
          <cell r="AY145" t="str">
            <v/>
          </cell>
          <cell r="AZ145" t="str">
            <v/>
          </cell>
          <cell r="BA145" t="str">
            <v/>
          </cell>
          <cell r="BB145" t="str">
            <v/>
          </cell>
          <cell r="BC145" t="str">
            <v/>
          </cell>
          <cell r="BD145" t="str">
            <v/>
          </cell>
          <cell r="BE145" t="str">
            <v/>
          </cell>
          <cell r="BF145" t="str">
            <v/>
          </cell>
          <cell r="BG145" t="str">
            <v/>
          </cell>
          <cell r="BH145" t="str">
            <v/>
          </cell>
          <cell r="BI145" t="str">
            <v/>
          </cell>
          <cell r="BJ145" t="str">
            <v/>
          </cell>
          <cell r="BK145" t="str">
            <v/>
          </cell>
          <cell r="BL145" t="str">
            <v/>
          </cell>
          <cell r="BM145" t="str">
            <v/>
          </cell>
          <cell r="BN145" t="str">
            <v/>
          </cell>
          <cell r="BO145" t="str">
            <v/>
          </cell>
          <cell r="BP145" t="str">
            <v/>
          </cell>
          <cell r="BQ145" t="str">
            <v/>
          </cell>
          <cell r="BR145" t="str">
            <v/>
          </cell>
          <cell r="BS145" t="str">
            <v/>
          </cell>
          <cell r="BT145" t="str">
            <v/>
          </cell>
          <cell r="BU145" t="str">
            <v/>
          </cell>
          <cell r="BV145" t="str">
            <v/>
          </cell>
          <cell r="BW145" t="str">
            <v/>
          </cell>
          <cell r="BX145" t="str">
            <v/>
          </cell>
          <cell r="BY145" t="str">
            <v/>
          </cell>
        </row>
        <row r="146">
          <cell r="C146" t="str">
            <v/>
          </cell>
          <cell r="D146" t="str">
            <v/>
          </cell>
          <cell r="E146" t="str">
            <v/>
          </cell>
          <cell r="F146" t="str">
            <v/>
          </cell>
          <cell r="G146" t="str">
            <v/>
          </cell>
          <cell r="H146" t="str">
            <v/>
          </cell>
          <cell r="I146" t="str">
            <v/>
          </cell>
          <cell r="J146" t="str">
            <v/>
          </cell>
          <cell r="K146" t="str">
            <v/>
          </cell>
          <cell r="L146" t="str">
            <v/>
          </cell>
          <cell r="M146" t="str">
            <v/>
          </cell>
          <cell r="N146" t="str">
            <v/>
          </cell>
          <cell r="O146" t="str">
            <v/>
          </cell>
          <cell r="P146" t="str">
            <v/>
          </cell>
          <cell r="Q146" t="str">
            <v/>
          </cell>
          <cell r="R146" t="str">
            <v/>
          </cell>
          <cell r="S146" t="str">
            <v/>
          </cell>
          <cell r="T146" t="str">
            <v/>
          </cell>
          <cell r="U146" t="str">
            <v/>
          </cell>
          <cell r="V146" t="str">
            <v/>
          </cell>
          <cell r="W146" t="str">
            <v/>
          </cell>
          <cell r="X146" t="str">
            <v/>
          </cell>
          <cell r="Y146" t="str">
            <v/>
          </cell>
          <cell r="Z146" t="str">
            <v/>
          </cell>
          <cell r="AA146" t="str">
            <v/>
          </cell>
          <cell r="AB146" t="str">
            <v/>
          </cell>
          <cell r="AC146" t="str">
            <v/>
          </cell>
          <cell r="AD146" t="str">
            <v/>
          </cell>
          <cell r="AE146" t="str">
            <v/>
          </cell>
          <cell r="AF146" t="str">
            <v/>
          </cell>
          <cell r="AG146" t="str">
            <v/>
          </cell>
          <cell r="AH146" t="str">
            <v/>
          </cell>
          <cell r="AI146" t="str">
            <v/>
          </cell>
          <cell r="AJ146" t="str">
            <v/>
          </cell>
          <cell r="AK146" t="str">
            <v/>
          </cell>
          <cell r="AL146" t="str">
            <v/>
          </cell>
          <cell r="AM146" t="str">
            <v/>
          </cell>
          <cell r="AN146" t="str">
            <v/>
          </cell>
          <cell r="AO146" t="str">
            <v/>
          </cell>
          <cell r="AP146" t="str">
            <v/>
          </cell>
          <cell r="AQ146" t="str">
            <v/>
          </cell>
          <cell r="AR146" t="str">
            <v/>
          </cell>
          <cell r="AS146" t="str">
            <v/>
          </cell>
          <cell r="AT146" t="str">
            <v/>
          </cell>
          <cell r="AU146" t="str">
            <v/>
          </cell>
          <cell r="AV146" t="str">
            <v/>
          </cell>
          <cell r="AW146" t="str">
            <v/>
          </cell>
          <cell r="AX146" t="str">
            <v/>
          </cell>
          <cell r="AY146" t="str">
            <v/>
          </cell>
          <cell r="AZ146" t="str">
            <v/>
          </cell>
          <cell r="BA146" t="str">
            <v/>
          </cell>
          <cell r="BB146" t="str">
            <v/>
          </cell>
          <cell r="BC146" t="str">
            <v/>
          </cell>
          <cell r="BD146" t="str">
            <v/>
          </cell>
          <cell r="BE146" t="str">
            <v/>
          </cell>
          <cell r="BF146" t="str">
            <v/>
          </cell>
          <cell r="BG146" t="str">
            <v/>
          </cell>
          <cell r="BH146" t="str">
            <v/>
          </cell>
          <cell r="BI146" t="str">
            <v/>
          </cell>
          <cell r="BJ146" t="str">
            <v/>
          </cell>
          <cell r="BK146" t="str">
            <v/>
          </cell>
          <cell r="BL146" t="str">
            <v/>
          </cell>
          <cell r="BM146" t="str">
            <v/>
          </cell>
          <cell r="BN146" t="str">
            <v/>
          </cell>
          <cell r="BO146" t="str">
            <v/>
          </cell>
          <cell r="BP146" t="str">
            <v/>
          </cell>
          <cell r="BQ146" t="str">
            <v/>
          </cell>
          <cell r="BR146" t="str">
            <v/>
          </cell>
          <cell r="BS146" t="str">
            <v/>
          </cell>
          <cell r="BT146" t="str">
            <v/>
          </cell>
          <cell r="BU146" t="str">
            <v/>
          </cell>
          <cell r="BV146" t="str">
            <v/>
          </cell>
          <cell r="BW146" t="str">
            <v/>
          </cell>
          <cell r="BX146" t="str">
            <v/>
          </cell>
          <cell r="BY146" t="str">
            <v/>
          </cell>
        </row>
        <row r="147">
          <cell r="C147" t="str">
            <v/>
          </cell>
          <cell r="D147" t="str">
            <v/>
          </cell>
          <cell r="E147" t="str">
            <v/>
          </cell>
          <cell r="F147" t="str">
            <v/>
          </cell>
          <cell r="G147" t="str">
            <v/>
          </cell>
          <cell r="H147" t="str">
            <v/>
          </cell>
          <cell r="I147" t="str">
            <v/>
          </cell>
          <cell r="J147" t="str">
            <v/>
          </cell>
          <cell r="K147" t="str">
            <v/>
          </cell>
          <cell r="L147" t="str">
            <v/>
          </cell>
          <cell r="M147" t="str">
            <v/>
          </cell>
          <cell r="N147" t="str">
            <v/>
          </cell>
          <cell r="O147" t="str">
            <v/>
          </cell>
          <cell r="P147" t="str">
            <v/>
          </cell>
          <cell r="Q147" t="str">
            <v/>
          </cell>
          <cell r="R147" t="str">
            <v/>
          </cell>
          <cell r="S147" t="str">
            <v/>
          </cell>
          <cell r="T147" t="str">
            <v/>
          </cell>
          <cell r="U147" t="str">
            <v/>
          </cell>
          <cell r="V147" t="str">
            <v/>
          </cell>
          <cell r="W147" t="str">
            <v/>
          </cell>
          <cell r="X147" t="str">
            <v/>
          </cell>
          <cell r="Y147" t="str">
            <v/>
          </cell>
          <cell r="Z147" t="str">
            <v/>
          </cell>
          <cell r="AA147" t="str">
            <v/>
          </cell>
          <cell r="AB147" t="str">
            <v/>
          </cell>
          <cell r="AC147" t="str">
            <v/>
          </cell>
          <cell r="AD147" t="str">
            <v/>
          </cell>
          <cell r="AE147" t="str">
            <v/>
          </cell>
          <cell r="AF147" t="str">
            <v/>
          </cell>
          <cell r="AG147" t="str">
            <v/>
          </cell>
          <cell r="AH147" t="str">
            <v/>
          </cell>
          <cell r="AI147" t="str">
            <v/>
          </cell>
          <cell r="AJ147" t="str">
            <v/>
          </cell>
          <cell r="AK147" t="str">
            <v/>
          </cell>
          <cell r="AL147" t="str">
            <v/>
          </cell>
          <cell r="AM147" t="str">
            <v/>
          </cell>
          <cell r="AN147" t="str">
            <v/>
          </cell>
          <cell r="AO147" t="str">
            <v/>
          </cell>
          <cell r="AP147" t="str">
            <v/>
          </cell>
          <cell r="AQ147" t="str">
            <v/>
          </cell>
          <cell r="AR147" t="str">
            <v/>
          </cell>
          <cell r="AS147" t="str">
            <v/>
          </cell>
          <cell r="AT147" t="str">
            <v/>
          </cell>
          <cell r="AU147" t="str">
            <v/>
          </cell>
          <cell r="AV147" t="str">
            <v/>
          </cell>
          <cell r="AW147" t="str">
            <v/>
          </cell>
          <cell r="AX147" t="str">
            <v/>
          </cell>
          <cell r="AY147" t="str">
            <v/>
          </cell>
          <cell r="AZ147" t="str">
            <v/>
          </cell>
          <cell r="BA147" t="str">
            <v/>
          </cell>
          <cell r="BB147" t="str">
            <v/>
          </cell>
          <cell r="BC147" t="str">
            <v/>
          </cell>
          <cell r="BD147" t="str">
            <v/>
          </cell>
          <cell r="BE147" t="str">
            <v/>
          </cell>
          <cell r="BF147" t="str">
            <v/>
          </cell>
          <cell r="BG147" t="str">
            <v/>
          </cell>
          <cell r="BH147" t="str">
            <v/>
          </cell>
          <cell r="BI147" t="str">
            <v/>
          </cell>
          <cell r="BJ147" t="str">
            <v/>
          </cell>
          <cell r="BK147" t="str">
            <v/>
          </cell>
          <cell r="BL147" t="str">
            <v/>
          </cell>
          <cell r="BM147" t="str">
            <v/>
          </cell>
          <cell r="BN147" t="str">
            <v/>
          </cell>
          <cell r="BO147" t="str">
            <v/>
          </cell>
          <cell r="BP147" t="str">
            <v/>
          </cell>
          <cell r="BQ147" t="str">
            <v/>
          </cell>
          <cell r="BR147" t="str">
            <v/>
          </cell>
          <cell r="BS147" t="str">
            <v/>
          </cell>
          <cell r="BT147" t="str">
            <v/>
          </cell>
          <cell r="BU147" t="str">
            <v/>
          </cell>
          <cell r="BV147" t="str">
            <v/>
          </cell>
          <cell r="BW147" t="str">
            <v/>
          </cell>
          <cell r="BX147" t="str">
            <v/>
          </cell>
          <cell r="BY147" t="str">
            <v/>
          </cell>
        </row>
        <row r="148">
          <cell r="C148" t="str">
            <v/>
          </cell>
          <cell r="D148" t="str">
            <v/>
          </cell>
          <cell r="E148" t="str">
            <v/>
          </cell>
          <cell r="F148" t="str">
            <v/>
          </cell>
          <cell r="G148" t="str">
            <v/>
          </cell>
          <cell r="H148" t="str">
            <v/>
          </cell>
          <cell r="I148" t="str">
            <v/>
          </cell>
          <cell r="J148" t="str">
            <v/>
          </cell>
          <cell r="K148" t="str">
            <v/>
          </cell>
          <cell r="L148" t="str">
            <v/>
          </cell>
          <cell r="M148" t="str">
            <v/>
          </cell>
          <cell r="N148" t="str">
            <v/>
          </cell>
          <cell r="O148" t="str">
            <v/>
          </cell>
          <cell r="P148" t="str">
            <v/>
          </cell>
          <cell r="Q148" t="str">
            <v/>
          </cell>
          <cell r="R148" t="str">
            <v/>
          </cell>
          <cell r="S148" t="str">
            <v/>
          </cell>
          <cell r="T148" t="str">
            <v/>
          </cell>
          <cell r="U148" t="str">
            <v/>
          </cell>
          <cell r="V148" t="str">
            <v/>
          </cell>
          <cell r="W148" t="str">
            <v/>
          </cell>
          <cell r="X148" t="str">
            <v/>
          </cell>
          <cell r="Y148" t="str">
            <v/>
          </cell>
          <cell r="Z148" t="str">
            <v/>
          </cell>
          <cell r="AA148" t="str">
            <v/>
          </cell>
          <cell r="AB148" t="str">
            <v/>
          </cell>
          <cell r="AC148" t="str">
            <v/>
          </cell>
          <cell r="AD148" t="str">
            <v/>
          </cell>
          <cell r="AE148" t="str">
            <v/>
          </cell>
          <cell r="AF148" t="str">
            <v/>
          </cell>
          <cell r="AG148" t="str">
            <v/>
          </cell>
          <cell r="AH148" t="str">
            <v/>
          </cell>
          <cell r="AI148" t="str">
            <v/>
          </cell>
          <cell r="AJ148" t="str">
            <v/>
          </cell>
          <cell r="AK148" t="str">
            <v/>
          </cell>
          <cell r="AL148" t="str">
            <v/>
          </cell>
          <cell r="AM148" t="str">
            <v/>
          </cell>
          <cell r="AN148" t="str">
            <v/>
          </cell>
          <cell r="AO148" t="str">
            <v/>
          </cell>
          <cell r="AP148" t="str">
            <v/>
          </cell>
          <cell r="AQ148" t="str">
            <v/>
          </cell>
          <cell r="AR148" t="str">
            <v/>
          </cell>
          <cell r="AS148" t="str">
            <v/>
          </cell>
          <cell r="AT148" t="str">
            <v/>
          </cell>
          <cell r="AU148" t="str">
            <v/>
          </cell>
          <cell r="AV148" t="str">
            <v/>
          </cell>
          <cell r="AW148" t="str">
            <v/>
          </cell>
          <cell r="AX148" t="str">
            <v/>
          </cell>
          <cell r="AY148" t="str">
            <v/>
          </cell>
          <cell r="AZ148" t="str">
            <v/>
          </cell>
          <cell r="BA148" t="str">
            <v/>
          </cell>
          <cell r="BB148" t="str">
            <v/>
          </cell>
          <cell r="BC148" t="str">
            <v/>
          </cell>
          <cell r="BD148" t="str">
            <v/>
          </cell>
          <cell r="BE148" t="str">
            <v/>
          </cell>
          <cell r="BF148" t="str">
            <v/>
          </cell>
          <cell r="BG148" t="str">
            <v/>
          </cell>
          <cell r="BH148" t="str">
            <v/>
          </cell>
          <cell r="BI148" t="str">
            <v/>
          </cell>
          <cell r="BJ148" t="str">
            <v/>
          </cell>
          <cell r="BK148" t="str">
            <v/>
          </cell>
          <cell r="BL148" t="str">
            <v/>
          </cell>
          <cell r="BM148" t="str">
            <v/>
          </cell>
          <cell r="BN148" t="str">
            <v/>
          </cell>
          <cell r="BO148" t="str">
            <v/>
          </cell>
          <cell r="BP148" t="str">
            <v/>
          </cell>
          <cell r="BQ148" t="str">
            <v/>
          </cell>
          <cell r="BR148" t="str">
            <v/>
          </cell>
          <cell r="BS148" t="str">
            <v/>
          </cell>
          <cell r="BT148" t="str">
            <v/>
          </cell>
          <cell r="BU148" t="str">
            <v/>
          </cell>
          <cell r="BV148" t="str">
            <v/>
          </cell>
          <cell r="BW148" t="str">
            <v/>
          </cell>
          <cell r="BX148" t="str">
            <v/>
          </cell>
          <cell r="BY148" t="str">
            <v/>
          </cell>
        </row>
        <row r="149">
          <cell r="C149" t="str">
            <v/>
          </cell>
          <cell r="D149" t="str">
            <v/>
          </cell>
          <cell r="E149" t="str">
            <v/>
          </cell>
          <cell r="F149" t="str">
            <v/>
          </cell>
          <cell r="G149" t="str">
            <v/>
          </cell>
          <cell r="H149" t="str">
            <v/>
          </cell>
          <cell r="I149" t="str">
            <v/>
          </cell>
          <cell r="J149" t="str">
            <v/>
          </cell>
          <cell r="K149" t="str">
            <v/>
          </cell>
          <cell r="L149" t="str">
            <v/>
          </cell>
          <cell r="M149" t="str">
            <v/>
          </cell>
          <cell r="N149" t="str">
            <v/>
          </cell>
          <cell r="O149" t="str">
            <v/>
          </cell>
          <cell r="P149" t="str">
            <v/>
          </cell>
          <cell r="Q149" t="str">
            <v/>
          </cell>
          <cell r="R149" t="str">
            <v/>
          </cell>
          <cell r="S149" t="str">
            <v/>
          </cell>
          <cell r="T149" t="str">
            <v/>
          </cell>
          <cell r="U149" t="str">
            <v/>
          </cell>
          <cell r="V149" t="str">
            <v/>
          </cell>
          <cell r="W149" t="str">
            <v/>
          </cell>
          <cell r="X149" t="str">
            <v/>
          </cell>
          <cell r="Y149" t="str">
            <v/>
          </cell>
          <cell r="Z149" t="str">
            <v/>
          </cell>
          <cell r="AA149" t="str">
            <v/>
          </cell>
          <cell r="AB149" t="str">
            <v/>
          </cell>
          <cell r="AC149" t="str">
            <v/>
          </cell>
          <cell r="AD149" t="str">
            <v/>
          </cell>
          <cell r="AE149" t="str">
            <v/>
          </cell>
          <cell r="AF149" t="str">
            <v/>
          </cell>
          <cell r="AG149" t="str">
            <v/>
          </cell>
          <cell r="AH149" t="str">
            <v/>
          </cell>
          <cell r="AI149" t="str">
            <v/>
          </cell>
          <cell r="AJ149" t="str">
            <v/>
          </cell>
          <cell r="AK149" t="str">
            <v/>
          </cell>
          <cell r="AL149" t="str">
            <v/>
          </cell>
          <cell r="AM149" t="str">
            <v/>
          </cell>
          <cell r="AN149" t="str">
            <v/>
          </cell>
          <cell r="AO149" t="str">
            <v/>
          </cell>
          <cell r="AP149" t="str">
            <v/>
          </cell>
          <cell r="AQ149" t="str">
            <v/>
          </cell>
          <cell r="AR149" t="str">
            <v/>
          </cell>
          <cell r="AS149" t="str">
            <v/>
          </cell>
          <cell r="AT149" t="str">
            <v/>
          </cell>
          <cell r="AU149" t="str">
            <v/>
          </cell>
          <cell r="AV149" t="str">
            <v/>
          </cell>
          <cell r="AW149" t="str">
            <v/>
          </cell>
          <cell r="AX149" t="str">
            <v/>
          </cell>
          <cell r="AY149" t="str">
            <v/>
          </cell>
          <cell r="AZ149" t="str">
            <v/>
          </cell>
          <cell r="BA149" t="str">
            <v/>
          </cell>
          <cell r="BB149" t="str">
            <v/>
          </cell>
          <cell r="BC149" t="str">
            <v/>
          </cell>
          <cell r="BD149" t="str">
            <v/>
          </cell>
          <cell r="BE149" t="str">
            <v/>
          </cell>
          <cell r="BF149" t="str">
            <v/>
          </cell>
          <cell r="BG149" t="str">
            <v/>
          </cell>
          <cell r="BH149" t="str">
            <v/>
          </cell>
          <cell r="BI149" t="str">
            <v/>
          </cell>
          <cell r="BJ149" t="str">
            <v/>
          </cell>
          <cell r="BK149" t="str">
            <v/>
          </cell>
          <cell r="BL149" t="str">
            <v/>
          </cell>
          <cell r="BM149" t="str">
            <v/>
          </cell>
          <cell r="BN149" t="str">
            <v/>
          </cell>
          <cell r="BO149" t="str">
            <v/>
          </cell>
          <cell r="BP149" t="str">
            <v/>
          </cell>
          <cell r="BQ149" t="str">
            <v/>
          </cell>
          <cell r="BR149" t="str">
            <v/>
          </cell>
          <cell r="BS149" t="str">
            <v/>
          </cell>
          <cell r="BT149" t="str">
            <v/>
          </cell>
          <cell r="BU149" t="str">
            <v/>
          </cell>
          <cell r="BV149" t="str">
            <v/>
          </cell>
          <cell r="BW149" t="str">
            <v/>
          </cell>
          <cell r="BX149" t="str">
            <v/>
          </cell>
          <cell r="BY149" t="str">
            <v/>
          </cell>
        </row>
        <row r="150">
          <cell r="C150" t="str">
            <v/>
          </cell>
          <cell r="D150" t="str">
            <v/>
          </cell>
          <cell r="E150" t="str">
            <v/>
          </cell>
          <cell r="F150" t="str">
            <v/>
          </cell>
          <cell r="G150" t="str">
            <v/>
          </cell>
          <cell r="H150" t="str">
            <v/>
          </cell>
          <cell r="I150" t="str">
            <v/>
          </cell>
          <cell r="J150" t="str">
            <v/>
          </cell>
          <cell r="K150" t="str">
            <v/>
          </cell>
          <cell r="L150" t="str">
            <v/>
          </cell>
          <cell r="M150" t="str">
            <v/>
          </cell>
          <cell r="N150" t="str">
            <v/>
          </cell>
          <cell r="O150" t="str">
            <v/>
          </cell>
          <cell r="P150" t="str">
            <v/>
          </cell>
          <cell r="Q150" t="str">
            <v/>
          </cell>
          <cell r="R150" t="str">
            <v/>
          </cell>
          <cell r="S150" t="str">
            <v/>
          </cell>
          <cell r="T150" t="str">
            <v/>
          </cell>
          <cell r="U150" t="str">
            <v/>
          </cell>
          <cell r="V150" t="str">
            <v/>
          </cell>
          <cell r="W150" t="str">
            <v/>
          </cell>
          <cell r="X150" t="str">
            <v/>
          </cell>
          <cell r="Y150" t="str">
            <v/>
          </cell>
          <cell r="Z150" t="str">
            <v/>
          </cell>
          <cell r="AA150" t="str">
            <v/>
          </cell>
          <cell r="AB150" t="str">
            <v/>
          </cell>
          <cell r="AC150" t="str">
            <v/>
          </cell>
          <cell r="AD150" t="str">
            <v/>
          </cell>
          <cell r="AE150" t="str">
            <v/>
          </cell>
          <cell r="AF150" t="str">
            <v/>
          </cell>
          <cell r="AG150" t="str">
            <v/>
          </cell>
          <cell r="AH150" t="str">
            <v/>
          </cell>
          <cell r="AI150" t="str">
            <v/>
          </cell>
          <cell r="AJ150" t="str">
            <v/>
          </cell>
          <cell r="AK150" t="str">
            <v/>
          </cell>
          <cell r="AL150" t="str">
            <v/>
          </cell>
          <cell r="AM150" t="str">
            <v/>
          </cell>
          <cell r="AN150" t="str">
            <v/>
          </cell>
          <cell r="AO150" t="str">
            <v/>
          </cell>
          <cell r="AP150" t="str">
            <v/>
          </cell>
          <cell r="AQ150" t="str">
            <v/>
          </cell>
          <cell r="AR150" t="str">
            <v/>
          </cell>
          <cell r="AS150" t="str">
            <v/>
          </cell>
          <cell r="AT150" t="str">
            <v/>
          </cell>
          <cell r="AU150" t="str">
            <v/>
          </cell>
          <cell r="AV150" t="str">
            <v/>
          </cell>
          <cell r="AW150" t="str">
            <v/>
          </cell>
          <cell r="AX150" t="str">
            <v/>
          </cell>
          <cell r="AY150" t="str">
            <v/>
          </cell>
          <cell r="AZ150" t="str">
            <v/>
          </cell>
          <cell r="BA150" t="str">
            <v/>
          </cell>
          <cell r="BB150" t="str">
            <v/>
          </cell>
          <cell r="BC150" t="str">
            <v/>
          </cell>
          <cell r="BD150" t="str">
            <v/>
          </cell>
          <cell r="BE150" t="str">
            <v/>
          </cell>
          <cell r="BF150" t="str">
            <v/>
          </cell>
          <cell r="BG150" t="str">
            <v/>
          </cell>
          <cell r="BH150" t="str">
            <v/>
          </cell>
          <cell r="BI150" t="str">
            <v/>
          </cell>
          <cell r="BJ150" t="str">
            <v/>
          </cell>
          <cell r="BK150" t="str">
            <v/>
          </cell>
          <cell r="BL150" t="str">
            <v/>
          </cell>
          <cell r="BM150" t="str">
            <v/>
          </cell>
          <cell r="BN150" t="str">
            <v/>
          </cell>
          <cell r="BO150" t="str">
            <v/>
          </cell>
          <cell r="BP150" t="str">
            <v/>
          </cell>
          <cell r="BQ150" t="str">
            <v/>
          </cell>
          <cell r="BR150" t="str">
            <v/>
          </cell>
          <cell r="BS150" t="str">
            <v/>
          </cell>
          <cell r="BT150" t="str">
            <v/>
          </cell>
          <cell r="BU150" t="str">
            <v/>
          </cell>
          <cell r="BV150" t="str">
            <v/>
          </cell>
          <cell r="BW150" t="str">
            <v/>
          </cell>
          <cell r="BX150" t="str">
            <v/>
          </cell>
          <cell r="BY150" t="str">
            <v/>
          </cell>
        </row>
        <row r="151">
          <cell r="C151" t="str">
            <v/>
          </cell>
          <cell r="D151" t="str">
            <v/>
          </cell>
          <cell r="E151" t="str">
            <v/>
          </cell>
          <cell r="F151" t="str">
            <v/>
          </cell>
          <cell r="G151" t="str">
            <v/>
          </cell>
          <cell r="H151" t="str">
            <v/>
          </cell>
          <cell r="I151" t="str">
            <v/>
          </cell>
          <cell r="J151" t="str">
            <v/>
          </cell>
          <cell r="K151" t="str">
            <v/>
          </cell>
          <cell r="L151" t="str">
            <v/>
          </cell>
          <cell r="M151" t="str">
            <v/>
          </cell>
          <cell r="N151" t="str">
            <v/>
          </cell>
          <cell r="O151" t="str">
            <v/>
          </cell>
          <cell r="P151" t="str">
            <v/>
          </cell>
          <cell r="Q151" t="str">
            <v/>
          </cell>
          <cell r="R151" t="str">
            <v/>
          </cell>
          <cell r="S151" t="str">
            <v/>
          </cell>
          <cell r="T151" t="str">
            <v/>
          </cell>
          <cell r="U151" t="str">
            <v/>
          </cell>
          <cell r="V151" t="str">
            <v/>
          </cell>
          <cell r="W151" t="str">
            <v/>
          </cell>
          <cell r="X151" t="str">
            <v/>
          </cell>
          <cell r="Y151" t="str">
            <v/>
          </cell>
          <cell r="Z151" t="str">
            <v/>
          </cell>
          <cell r="AA151" t="str">
            <v/>
          </cell>
          <cell r="AB151" t="str">
            <v/>
          </cell>
          <cell r="AC151" t="str">
            <v/>
          </cell>
          <cell r="AD151" t="str">
            <v/>
          </cell>
          <cell r="AE151" t="str">
            <v/>
          </cell>
          <cell r="AF151" t="str">
            <v/>
          </cell>
          <cell r="AG151" t="str">
            <v/>
          </cell>
          <cell r="AH151" t="str">
            <v/>
          </cell>
          <cell r="AI151" t="str">
            <v/>
          </cell>
          <cell r="AJ151" t="str">
            <v/>
          </cell>
          <cell r="AK151" t="str">
            <v/>
          </cell>
          <cell r="AL151" t="str">
            <v/>
          </cell>
          <cell r="AM151" t="str">
            <v/>
          </cell>
          <cell r="AN151" t="str">
            <v/>
          </cell>
          <cell r="AO151" t="str">
            <v/>
          </cell>
          <cell r="AP151" t="str">
            <v/>
          </cell>
          <cell r="AQ151" t="str">
            <v/>
          </cell>
          <cell r="AR151" t="str">
            <v/>
          </cell>
          <cell r="AS151" t="str">
            <v/>
          </cell>
          <cell r="AT151" t="str">
            <v/>
          </cell>
          <cell r="AU151" t="str">
            <v/>
          </cell>
          <cell r="AV151" t="str">
            <v/>
          </cell>
          <cell r="AW151" t="str">
            <v/>
          </cell>
          <cell r="AX151" t="str">
            <v/>
          </cell>
          <cell r="AY151" t="str">
            <v/>
          </cell>
          <cell r="AZ151" t="str">
            <v/>
          </cell>
          <cell r="BA151" t="str">
            <v/>
          </cell>
          <cell r="BB151" t="str">
            <v/>
          </cell>
          <cell r="BC151" t="str">
            <v/>
          </cell>
          <cell r="BD151" t="str">
            <v/>
          </cell>
          <cell r="BE151" t="str">
            <v/>
          </cell>
          <cell r="BF151" t="str">
            <v/>
          </cell>
          <cell r="BG151" t="str">
            <v/>
          </cell>
          <cell r="BH151" t="str">
            <v/>
          </cell>
          <cell r="BI151" t="str">
            <v/>
          </cell>
          <cell r="BJ151" t="str">
            <v/>
          </cell>
          <cell r="BK151" t="str">
            <v/>
          </cell>
          <cell r="BL151" t="str">
            <v/>
          </cell>
          <cell r="BM151" t="str">
            <v/>
          </cell>
          <cell r="BN151" t="str">
            <v/>
          </cell>
          <cell r="BO151" t="str">
            <v/>
          </cell>
          <cell r="BP151" t="str">
            <v/>
          </cell>
          <cell r="BQ151" t="str">
            <v/>
          </cell>
          <cell r="BR151" t="str">
            <v/>
          </cell>
          <cell r="BS151" t="str">
            <v/>
          </cell>
          <cell r="BT151" t="str">
            <v/>
          </cell>
          <cell r="BU151" t="str">
            <v/>
          </cell>
          <cell r="BV151" t="str">
            <v/>
          </cell>
          <cell r="BW151" t="str">
            <v/>
          </cell>
          <cell r="BX151" t="str">
            <v/>
          </cell>
        </row>
        <row r="152">
          <cell r="C152" t="str">
            <v/>
          </cell>
          <cell r="D152" t="str">
            <v/>
          </cell>
          <cell r="E152" t="str">
            <v/>
          </cell>
          <cell r="F152" t="str">
            <v/>
          </cell>
          <cell r="G152" t="str">
            <v/>
          </cell>
          <cell r="H152" t="str">
            <v/>
          </cell>
          <cell r="I152" t="str">
            <v/>
          </cell>
          <cell r="J152" t="str">
            <v/>
          </cell>
          <cell r="K152" t="str">
            <v/>
          </cell>
          <cell r="L152" t="str">
            <v/>
          </cell>
          <cell r="M152" t="str">
            <v/>
          </cell>
          <cell r="N152" t="str">
            <v/>
          </cell>
          <cell r="O152" t="str">
            <v/>
          </cell>
          <cell r="P152" t="str">
            <v/>
          </cell>
          <cell r="Q152" t="str">
            <v/>
          </cell>
          <cell r="R152" t="str">
            <v/>
          </cell>
          <cell r="S152" t="str">
            <v/>
          </cell>
          <cell r="T152" t="str">
            <v/>
          </cell>
          <cell r="U152" t="str">
            <v/>
          </cell>
          <cell r="V152" t="str">
            <v/>
          </cell>
          <cell r="W152" t="str">
            <v/>
          </cell>
          <cell r="X152" t="str">
            <v/>
          </cell>
          <cell r="Y152" t="str">
            <v/>
          </cell>
          <cell r="Z152" t="str">
            <v/>
          </cell>
          <cell r="AA152" t="str">
            <v/>
          </cell>
          <cell r="AB152" t="str">
            <v/>
          </cell>
          <cell r="AC152" t="str">
            <v/>
          </cell>
          <cell r="AD152" t="str">
            <v/>
          </cell>
          <cell r="AE152" t="str">
            <v/>
          </cell>
          <cell r="AF152" t="str">
            <v/>
          </cell>
          <cell r="AG152" t="str">
            <v/>
          </cell>
          <cell r="AH152" t="str">
            <v/>
          </cell>
          <cell r="AI152" t="str">
            <v/>
          </cell>
          <cell r="AJ152" t="str">
            <v/>
          </cell>
          <cell r="AK152" t="str">
            <v/>
          </cell>
          <cell r="AL152" t="str">
            <v/>
          </cell>
          <cell r="AM152" t="str">
            <v/>
          </cell>
          <cell r="AN152" t="str">
            <v/>
          </cell>
          <cell r="AO152" t="str">
            <v/>
          </cell>
          <cell r="AP152" t="str">
            <v/>
          </cell>
          <cell r="AQ152" t="str">
            <v/>
          </cell>
          <cell r="AR152" t="str">
            <v/>
          </cell>
          <cell r="AS152" t="str">
            <v/>
          </cell>
          <cell r="AT152" t="str">
            <v/>
          </cell>
          <cell r="AU152" t="str">
            <v/>
          </cell>
          <cell r="AV152" t="str">
            <v/>
          </cell>
          <cell r="AW152" t="str">
            <v/>
          </cell>
          <cell r="AX152" t="str">
            <v/>
          </cell>
          <cell r="AY152" t="str">
            <v/>
          </cell>
          <cell r="AZ152" t="str">
            <v/>
          </cell>
          <cell r="BA152" t="str">
            <v/>
          </cell>
          <cell r="BB152" t="str">
            <v/>
          </cell>
          <cell r="BC152" t="str">
            <v/>
          </cell>
          <cell r="BD152" t="str">
            <v/>
          </cell>
          <cell r="BE152" t="str">
            <v/>
          </cell>
          <cell r="BF152" t="str">
            <v/>
          </cell>
          <cell r="BG152" t="str">
            <v/>
          </cell>
          <cell r="BH152" t="str">
            <v/>
          </cell>
          <cell r="BI152" t="str">
            <v/>
          </cell>
          <cell r="BJ152" t="str">
            <v/>
          </cell>
          <cell r="BK152" t="str">
            <v/>
          </cell>
          <cell r="BL152" t="str">
            <v/>
          </cell>
          <cell r="BM152" t="str">
            <v/>
          </cell>
          <cell r="BN152" t="str">
            <v/>
          </cell>
          <cell r="BO152" t="str">
            <v/>
          </cell>
          <cell r="BP152" t="str">
            <v/>
          </cell>
          <cell r="BQ152" t="str">
            <v/>
          </cell>
          <cell r="BR152" t="str">
            <v/>
          </cell>
          <cell r="BS152" t="str">
            <v/>
          </cell>
          <cell r="BT152" t="str">
            <v/>
          </cell>
          <cell r="BU152" t="str">
            <v/>
          </cell>
          <cell r="BV152" t="str">
            <v/>
          </cell>
          <cell r="BW152" t="str">
            <v/>
          </cell>
          <cell r="BX152" t="str">
            <v/>
          </cell>
        </row>
        <row r="153">
          <cell r="C153" t="str">
            <v/>
          </cell>
          <cell r="D153" t="str">
            <v/>
          </cell>
          <cell r="E153" t="str">
            <v/>
          </cell>
          <cell r="F153" t="str">
            <v/>
          </cell>
          <cell r="G153" t="str">
            <v/>
          </cell>
          <cell r="H153" t="str">
            <v/>
          </cell>
          <cell r="I153" t="str">
            <v/>
          </cell>
          <cell r="J153" t="str">
            <v/>
          </cell>
          <cell r="K153" t="str">
            <v/>
          </cell>
          <cell r="L153" t="str">
            <v/>
          </cell>
          <cell r="M153" t="str">
            <v/>
          </cell>
          <cell r="N153" t="str">
            <v/>
          </cell>
          <cell r="O153" t="str">
            <v/>
          </cell>
          <cell r="P153" t="str">
            <v/>
          </cell>
          <cell r="Q153" t="str">
            <v/>
          </cell>
          <cell r="R153" t="str">
            <v/>
          </cell>
          <cell r="S153" t="str">
            <v/>
          </cell>
          <cell r="T153" t="str">
            <v/>
          </cell>
          <cell r="U153" t="str">
            <v/>
          </cell>
          <cell r="V153" t="str">
            <v/>
          </cell>
          <cell r="W153" t="str">
            <v/>
          </cell>
          <cell r="X153" t="str">
            <v/>
          </cell>
          <cell r="Y153" t="str">
            <v/>
          </cell>
          <cell r="Z153" t="str">
            <v/>
          </cell>
          <cell r="AA153" t="str">
            <v/>
          </cell>
          <cell r="AB153" t="str">
            <v/>
          </cell>
          <cell r="AC153" t="str">
            <v/>
          </cell>
          <cell r="AD153" t="str">
            <v/>
          </cell>
          <cell r="AE153" t="str">
            <v/>
          </cell>
          <cell r="AF153" t="str">
            <v/>
          </cell>
          <cell r="AG153" t="str">
            <v/>
          </cell>
          <cell r="AH153" t="str">
            <v/>
          </cell>
          <cell r="AI153" t="str">
            <v/>
          </cell>
          <cell r="AJ153" t="str">
            <v/>
          </cell>
          <cell r="AK153" t="str">
            <v/>
          </cell>
          <cell r="AL153" t="str">
            <v/>
          </cell>
          <cell r="AM153" t="str">
            <v/>
          </cell>
          <cell r="AN153" t="str">
            <v/>
          </cell>
          <cell r="AO153" t="str">
            <v/>
          </cell>
          <cell r="AP153" t="str">
            <v/>
          </cell>
          <cell r="AQ153" t="str">
            <v/>
          </cell>
          <cell r="AR153" t="str">
            <v/>
          </cell>
          <cell r="AS153" t="str">
            <v/>
          </cell>
          <cell r="AT153" t="str">
            <v/>
          </cell>
          <cell r="AU153" t="str">
            <v/>
          </cell>
          <cell r="AV153" t="str">
            <v/>
          </cell>
          <cell r="AW153" t="str">
            <v/>
          </cell>
          <cell r="AX153" t="str">
            <v/>
          </cell>
          <cell r="AY153" t="str">
            <v/>
          </cell>
          <cell r="AZ153" t="str">
            <v/>
          </cell>
          <cell r="BA153" t="str">
            <v/>
          </cell>
          <cell r="BB153" t="str">
            <v/>
          </cell>
          <cell r="BC153" t="str">
            <v/>
          </cell>
          <cell r="BD153" t="str">
            <v/>
          </cell>
          <cell r="BE153" t="str">
            <v/>
          </cell>
          <cell r="BF153" t="str">
            <v/>
          </cell>
          <cell r="BG153" t="str">
            <v/>
          </cell>
          <cell r="BH153" t="str">
            <v/>
          </cell>
          <cell r="BI153" t="str">
            <v/>
          </cell>
          <cell r="BJ153" t="str">
            <v/>
          </cell>
          <cell r="BK153" t="str">
            <v/>
          </cell>
          <cell r="BL153" t="str">
            <v/>
          </cell>
          <cell r="BM153" t="str">
            <v/>
          </cell>
          <cell r="BN153" t="str">
            <v/>
          </cell>
          <cell r="BO153" t="str">
            <v/>
          </cell>
          <cell r="BP153" t="str">
            <v/>
          </cell>
          <cell r="BQ153" t="str">
            <v/>
          </cell>
          <cell r="BR153" t="str">
            <v/>
          </cell>
          <cell r="BS153" t="str">
            <v/>
          </cell>
          <cell r="BT153" t="str">
            <v/>
          </cell>
          <cell r="BU153" t="str">
            <v/>
          </cell>
          <cell r="BV153" t="str">
            <v/>
          </cell>
          <cell r="BW153" t="str">
            <v/>
          </cell>
          <cell r="BX153" t="str">
            <v/>
          </cell>
        </row>
        <row r="154">
          <cell r="C154" t="str">
            <v/>
          </cell>
          <cell r="D154" t="str">
            <v/>
          </cell>
          <cell r="E154" t="str">
            <v/>
          </cell>
          <cell r="F154" t="str">
            <v/>
          </cell>
          <cell r="G154" t="str">
            <v/>
          </cell>
          <cell r="H154" t="str">
            <v/>
          </cell>
          <cell r="I154" t="str">
            <v/>
          </cell>
          <cell r="J154" t="str">
            <v/>
          </cell>
          <cell r="K154" t="str">
            <v/>
          </cell>
          <cell r="L154" t="str">
            <v/>
          </cell>
          <cell r="M154" t="str">
            <v/>
          </cell>
          <cell r="N154" t="str">
            <v/>
          </cell>
          <cell r="O154" t="str">
            <v/>
          </cell>
          <cell r="P154" t="str">
            <v/>
          </cell>
          <cell r="Q154" t="str">
            <v/>
          </cell>
          <cell r="R154" t="str">
            <v/>
          </cell>
          <cell r="S154" t="str">
            <v/>
          </cell>
          <cell r="T154" t="str">
            <v/>
          </cell>
          <cell r="U154" t="str">
            <v/>
          </cell>
          <cell r="V154" t="str">
            <v/>
          </cell>
          <cell r="W154" t="str">
            <v/>
          </cell>
          <cell r="X154" t="str">
            <v/>
          </cell>
          <cell r="Y154" t="str">
            <v/>
          </cell>
          <cell r="Z154" t="str">
            <v/>
          </cell>
          <cell r="AA154" t="str">
            <v/>
          </cell>
          <cell r="AB154" t="str">
            <v/>
          </cell>
          <cell r="AC154" t="str">
            <v/>
          </cell>
          <cell r="AD154" t="str">
            <v/>
          </cell>
          <cell r="AE154" t="str">
            <v/>
          </cell>
          <cell r="AF154" t="str">
            <v/>
          </cell>
          <cell r="AG154" t="str">
            <v/>
          </cell>
          <cell r="AH154" t="str">
            <v/>
          </cell>
          <cell r="AI154" t="str">
            <v/>
          </cell>
          <cell r="AJ154" t="str">
            <v/>
          </cell>
          <cell r="AK154" t="str">
            <v/>
          </cell>
          <cell r="AL154" t="str">
            <v/>
          </cell>
          <cell r="AM154" t="str">
            <v/>
          </cell>
          <cell r="AN154" t="str">
            <v/>
          </cell>
          <cell r="AO154" t="str">
            <v/>
          </cell>
          <cell r="AP154" t="str">
            <v/>
          </cell>
          <cell r="AQ154" t="str">
            <v/>
          </cell>
          <cell r="AR154" t="str">
            <v/>
          </cell>
          <cell r="AS154" t="str">
            <v/>
          </cell>
          <cell r="AT154" t="str">
            <v/>
          </cell>
          <cell r="AU154" t="str">
            <v/>
          </cell>
          <cell r="AV154" t="str">
            <v/>
          </cell>
          <cell r="AW154" t="str">
            <v/>
          </cell>
          <cell r="AX154" t="str">
            <v/>
          </cell>
          <cell r="AY154" t="str">
            <v/>
          </cell>
          <cell r="AZ154" t="str">
            <v/>
          </cell>
          <cell r="BA154" t="str">
            <v/>
          </cell>
          <cell r="BB154" t="str">
            <v/>
          </cell>
          <cell r="BC154" t="str">
            <v/>
          </cell>
          <cell r="BD154" t="str">
            <v/>
          </cell>
          <cell r="BE154" t="str">
            <v/>
          </cell>
          <cell r="BF154" t="str">
            <v/>
          </cell>
          <cell r="BG154" t="str">
            <v/>
          </cell>
          <cell r="BH154" t="str">
            <v/>
          </cell>
          <cell r="BI154" t="str">
            <v/>
          </cell>
          <cell r="BJ154" t="str">
            <v/>
          </cell>
          <cell r="BK154" t="str">
            <v/>
          </cell>
          <cell r="BL154" t="str">
            <v/>
          </cell>
          <cell r="BM154" t="str">
            <v/>
          </cell>
          <cell r="BN154" t="str">
            <v/>
          </cell>
          <cell r="BO154" t="str">
            <v/>
          </cell>
          <cell r="BP154" t="str">
            <v/>
          </cell>
          <cell r="BQ154" t="str">
            <v/>
          </cell>
          <cell r="BR154" t="str">
            <v/>
          </cell>
          <cell r="BS154" t="str">
            <v/>
          </cell>
          <cell r="BT154" t="str">
            <v/>
          </cell>
          <cell r="BU154" t="str">
            <v/>
          </cell>
          <cell r="BV154" t="str">
            <v/>
          </cell>
          <cell r="BW154" t="str">
            <v/>
          </cell>
          <cell r="BX154" t="str">
            <v/>
          </cell>
        </row>
        <row r="155">
          <cell r="C155" t="str">
            <v/>
          </cell>
          <cell r="D155" t="str">
            <v/>
          </cell>
          <cell r="E155" t="str">
            <v/>
          </cell>
          <cell r="F155" t="str">
            <v/>
          </cell>
          <cell r="G155" t="str">
            <v/>
          </cell>
          <cell r="H155" t="str">
            <v/>
          </cell>
          <cell r="I155" t="str">
            <v/>
          </cell>
          <cell r="J155" t="str">
            <v/>
          </cell>
          <cell r="K155" t="str">
            <v/>
          </cell>
          <cell r="L155" t="str">
            <v/>
          </cell>
          <cell r="M155" t="str">
            <v/>
          </cell>
          <cell r="N155" t="str">
            <v/>
          </cell>
          <cell r="O155" t="str">
            <v/>
          </cell>
          <cell r="P155" t="str">
            <v/>
          </cell>
          <cell r="Q155" t="str">
            <v/>
          </cell>
          <cell r="R155" t="str">
            <v/>
          </cell>
          <cell r="S155" t="str">
            <v/>
          </cell>
          <cell r="T155" t="str">
            <v/>
          </cell>
          <cell r="U155" t="str">
            <v/>
          </cell>
          <cell r="V155" t="str">
            <v/>
          </cell>
          <cell r="W155" t="str">
            <v/>
          </cell>
          <cell r="X155" t="str">
            <v/>
          </cell>
          <cell r="Y155" t="str">
            <v/>
          </cell>
          <cell r="Z155" t="str">
            <v/>
          </cell>
          <cell r="AA155" t="str">
            <v/>
          </cell>
          <cell r="AB155" t="str">
            <v/>
          </cell>
          <cell r="AC155" t="str">
            <v/>
          </cell>
          <cell r="AD155" t="str">
            <v/>
          </cell>
          <cell r="AE155" t="str">
            <v/>
          </cell>
          <cell r="AF155" t="str">
            <v/>
          </cell>
          <cell r="AG155" t="str">
            <v/>
          </cell>
          <cell r="AH155" t="str">
            <v/>
          </cell>
          <cell r="AI155" t="str">
            <v/>
          </cell>
          <cell r="AJ155" t="str">
            <v/>
          </cell>
          <cell r="AK155" t="str">
            <v/>
          </cell>
          <cell r="AL155" t="str">
            <v/>
          </cell>
          <cell r="AM155" t="str">
            <v/>
          </cell>
          <cell r="AN155" t="str">
            <v/>
          </cell>
          <cell r="AO155" t="str">
            <v/>
          </cell>
          <cell r="AP155" t="str">
            <v/>
          </cell>
          <cell r="AQ155" t="str">
            <v/>
          </cell>
          <cell r="AR155" t="str">
            <v/>
          </cell>
          <cell r="AS155" t="str">
            <v/>
          </cell>
          <cell r="AT155" t="str">
            <v/>
          </cell>
          <cell r="AU155" t="str">
            <v/>
          </cell>
          <cell r="AV155" t="str">
            <v/>
          </cell>
          <cell r="AW155" t="str">
            <v/>
          </cell>
          <cell r="AX155" t="str">
            <v/>
          </cell>
          <cell r="AY155" t="str">
            <v/>
          </cell>
          <cell r="AZ155" t="str">
            <v/>
          </cell>
          <cell r="BA155" t="str">
            <v/>
          </cell>
          <cell r="BB155" t="str">
            <v/>
          </cell>
          <cell r="BC155" t="str">
            <v/>
          </cell>
          <cell r="BD155" t="str">
            <v/>
          </cell>
          <cell r="BE155" t="str">
            <v/>
          </cell>
          <cell r="BF155" t="str">
            <v/>
          </cell>
          <cell r="BG155" t="str">
            <v/>
          </cell>
          <cell r="BH155" t="str">
            <v/>
          </cell>
          <cell r="BI155" t="str">
            <v/>
          </cell>
          <cell r="BJ155" t="str">
            <v/>
          </cell>
          <cell r="BK155" t="str">
            <v/>
          </cell>
          <cell r="BL155" t="str">
            <v/>
          </cell>
          <cell r="BM155" t="str">
            <v/>
          </cell>
          <cell r="BN155" t="str">
            <v/>
          </cell>
          <cell r="BO155" t="str">
            <v/>
          </cell>
          <cell r="BP155" t="str">
            <v/>
          </cell>
          <cell r="BQ155" t="str">
            <v/>
          </cell>
          <cell r="BR155" t="str">
            <v/>
          </cell>
          <cell r="BS155" t="str">
            <v/>
          </cell>
          <cell r="BT155" t="str">
            <v/>
          </cell>
          <cell r="BU155" t="str">
            <v/>
          </cell>
          <cell r="BV155" t="str">
            <v/>
          </cell>
          <cell r="BW155" t="str">
            <v/>
          </cell>
          <cell r="BX155" t="str">
            <v/>
          </cell>
        </row>
        <row r="156">
          <cell r="C156" t="str">
            <v/>
          </cell>
          <cell r="D156" t="str">
            <v/>
          </cell>
          <cell r="E156" t="str">
            <v/>
          </cell>
          <cell r="F156" t="str">
            <v/>
          </cell>
          <cell r="G156" t="str">
            <v/>
          </cell>
          <cell r="H156" t="str">
            <v/>
          </cell>
          <cell r="I156" t="str">
            <v/>
          </cell>
          <cell r="J156" t="str">
            <v/>
          </cell>
          <cell r="K156" t="str">
            <v/>
          </cell>
          <cell r="L156" t="str">
            <v/>
          </cell>
          <cell r="M156" t="str">
            <v/>
          </cell>
          <cell r="N156" t="str">
            <v/>
          </cell>
          <cell r="O156" t="str">
            <v/>
          </cell>
          <cell r="P156" t="str">
            <v/>
          </cell>
          <cell r="Q156" t="str">
            <v/>
          </cell>
          <cell r="R156" t="str">
            <v/>
          </cell>
          <cell r="S156" t="str">
            <v/>
          </cell>
          <cell r="T156" t="str">
            <v/>
          </cell>
          <cell r="U156" t="str">
            <v/>
          </cell>
          <cell r="V156" t="str">
            <v/>
          </cell>
          <cell r="W156" t="str">
            <v/>
          </cell>
          <cell r="X156" t="str">
            <v/>
          </cell>
          <cell r="Y156" t="str">
            <v/>
          </cell>
          <cell r="Z156" t="str">
            <v/>
          </cell>
          <cell r="AA156" t="str">
            <v/>
          </cell>
          <cell r="AB156" t="str">
            <v/>
          </cell>
          <cell r="AC156" t="str">
            <v/>
          </cell>
          <cell r="AD156" t="str">
            <v/>
          </cell>
          <cell r="AE156" t="str">
            <v/>
          </cell>
          <cell r="AF156" t="str">
            <v/>
          </cell>
          <cell r="AG156" t="str">
            <v/>
          </cell>
          <cell r="AH156" t="str">
            <v/>
          </cell>
          <cell r="AI156" t="str">
            <v/>
          </cell>
          <cell r="AJ156" t="str">
            <v/>
          </cell>
          <cell r="AK156" t="str">
            <v/>
          </cell>
          <cell r="AL156" t="str">
            <v/>
          </cell>
          <cell r="AM156" t="str">
            <v/>
          </cell>
          <cell r="AN156" t="str">
            <v/>
          </cell>
          <cell r="AO156" t="str">
            <v/>
          </cell>
          <cell r="AP156" t="str">
            <v/>
          </cell>
          <cell r="AQ156" t="str">
            <v/>
          </cell>
          <cell r="AR156" t="str">
            <v/>
          </cell>
          <cell r="AS156" t="str">
            <v/>
          </cell>
          <cell r="AT156" t="str">
            <v/>
          </cell>
          <cell r="AU156" t="str">
            <v/>
          </cell>
          <cell r="AV156" t="str">
            <v/>
          </cell>
          <cell r="AW156" t="str">
            <v/>
          </cell>
          <cell r="AX156" t="str">
            <v/>
          </cell>
          <cell r="AY156" t="str">
            <v/>
          </cell>
          <cell r="AZ156" t="str">
            <v/>
          </cell>
          <cell r="BA156" t="str">
            <v/>
          </cell>
          <cell r="BB156" t="str">
            <v/>
          </cell>
          <cell r="BC156" t="str">
            <v/>
          </cell>
          <cell r="BD156" t="str">
            <v/>
          </cell>
          <cell r="BE156" t="str">
            <v/>
          </cell>
          <cell r="BF156" t="str">
            <v/>
          </cell>
          <cell r="BG156" t="str">
            <v/>
          </cell>
          <cell r="BH156" t="str">
            <v/>
          </cell>
          <cell r="BI156" t="str">
            <v/>
          </cell>
          <cell r="BJ156" t="str">
            <v/>
          </cell>
          <cell r="BK156" t="str">
            <v/>
          </cell>
          <cell r="BL156" t="str">
            <v/>
          </cell>
          <cell r="BM156" t="str">
            <v/>
          </cell>
          <cell r="BN156" t="str">
            <v/>
          </cell>
          <cell r="BO156" t="str">
            <v/>
          </cell>
          <cell r="BP156" t="str">
            <v/>
          </cell>
          <cell r="BQ156" t="str">
            <v/>
          </cell>
          <cell r="BR156" t="str">
            <v/>
          </cell>
          <cell r="BS156" t="str">
            <v/>
          </cell>
          <cell r="BT156" t="str">
            <v/>
          </cell>
          <cell r="BU156" t="str">
            <v/>
          </cell>
          <cell r="BV156" t="str">
            <v/>
          </cell>
          <cell r="BW156" t="str">
            <v/>
          </cell>
          <cell r="BX156" t="str">
            <v/>
          </cell>
        </row>
        <row r="157">
          <cell r="C157" t="str">
            <v/>
          </cell>
          <cell r="D157" t="str">
            <v/>
          </cell>
          <cell r="E157" t="str">
            <v/>
          </cell>
          <cell r="F157" t="str">
            <v/>
          </cell>
          <cell r="G157" t="str">
            <v/>
          </cell>
          <cell r="H157" t="str">
            <v/>
          </cell>
          <cell r="I157" t="str">
            <v/>
          </cell>
          <cell r="J157" t="str">
            <v/>
          </cell>
          <cell r="K157" t="str">
            <v/>
          </cell>
          <cell r="L157" t="str">
            <v/>
          </cell>
          <cell r="M157" t="str">
            <v/>
          </cell>
          <cell r="N157" t="str">
            <v/>
          </cell>
          <cell r="O157" t="str">
            <v/>
          </cell>
          <cell r="P157" t="str">
            <v/>
          </cell>
          <cell r="Q157" t="str">
            <v/>
          </cell>
          <cell r="R157" t="str">
            <v/>
          </cell>
          <cell r="S157" t="str">
            <v/>
          </cell>
          <cell r="T157" t="str">
            <v/>
          </cell>
          <cell r="U157" t="str">
            <v/>
          </cell>
          <cell r="V157" t="str">
            <v/>
          </cell>
          <cell r="W157" t="str">
            <v/>
          </cell>
          <cell r="X157" t="str">
            <v/>
          </cell>
          <cell r="Y157" t="str">
            <v/>
          </cell>
          <cell r="Z157" t="str">
            <v/>
          </cell>
          <cell r="AA157" t="str">
            <v/>
          </cell>
          <cell r="AB157" t="str">
            <v/>
          </cell>
          <cell r="AC157" t="str">
            <v/>
          </cell>
          <cell r="AD157" t="str">
            <v/>
          </cell>
          <cell r="AE157" t="str">
            <v/>
          </cell>
          <cell r="AF157" t="str">
            <v/>
          </cell>
          <cell r="AG157" t="str">
            <v/>
          </cell>
          <cell r="AH157" t="str">
            <v/>
          </cell>
          <cell r="AI157" t="str">
            <v/>
          </cell>
          <cell r="AJ157" t="str">
            <v/>
          </cell>
          <cell r="AK157" t="str">
            <v/>
          </cell>
          <cell r="AL157" t="str">
            <v/>
          </cell>
          <cell r="AM157" t="str">
            <v/>
          </cell>
          <cell r="AN157" t="str">
            <v/>
          </cell>
          <cell r="AO157" t="str">
            <v/>
          </cell>
          <cell r="AP157" t="str">
            <v/>
          </cell>
          <cell r="AQ157" t="str">
            <v/>
          </cell>
          <cell r="AR157" t="str">
            <v/>
          </cell>
          <cell r="AS157" t="str">
            <v/>
          </cell>
          <cell r="AT157" t="str">
            <v/>
          </cell>
          <cell r="AU157" t="str">
            <v/>
          </cell>
          <cell r="AV157" t="str">
            <v/>
          </cell>
          <cell r="AW157" t="str">
            <v/>
          </cell>
          <cell r="AX157" t="str">
            <v/>
          </cell>
          <cell r="AY157" t="str">
            <v/>
          </cell>
          <cell r="AZ157" t="str">
            <v/>
          </cell>
          <cell r="BA157" t="str">
            <v/>
          </cell>
          <cell r="BB157" t="str">
            <v/>
          </cell>
          <cell r="BC157" t="str">
            <v/>
          </cell>
          <cell r="BD157" t="str">
            <v/>
          </cell>
          <cell r="BE157" t="str">
            <v/>
          </cell>
          <cell r="BF157" t="str">
            <v/>
          </cell>
          <cell r="BG157" t="str">
            <v/>
          </cell>
          <cell r="BH157" t="str">
            <v/>
          </cell>
          <cell r="BI157" t="str">
            <v/>
          </cell>
          <cell r="BJ157" t="str">
            <v/>
          </cell>
          <cell r="BK157" t="str">
            <v/>
          </cell>
          <cell r="BL157" t="str">
            <v/>
          </cell>
          <cell r="BM157" t="str">
            <v/>
          </cell>
          <cell r="BN157" t="str">
            <v/>
          </cell>
          <cell r="BO157" t="str">
            <v/>
          </cell>
          <cell r="BP157" t="str">
            <v/>
          </cell>
          <cell r="BQ157" t="str">
            <v/>
          </cell>
          <cell r="BR157" t="str">
            <v/>
          </cell>
          <cell r="BS157" t="str">
            <v/>
          </cell>
          <cell r="BT157" t="str">
            <v/>
          </cell>
          <cell r="BU157" t="str">
            <v/>
          </cell>
          <cell r="BV157" t="str">
            <v/>
          </cell>
          <cell r="BW157" t="str">
            <v/>
          </cell>
          <cell r="BX157" t="str">
            <v/>
          </cell>
        </row>
        <row r="158">
          <cell r="C158" t="str">
            <v/>
          </cell>
          <cell r="D158" t="str">
            <v/>
          </cell>
          <cell r="E158" t="str">
            <v/>
          </cell>
          <cell r="F158" t="str">
            <v/>
          </cell>
          <cell r="G158" t="str">
            <v/>
          </cell>
          <cell r="H158" t="str">
            <v/>
          </cell>
          <cell r="I158" t="str">
            <v/>
          </cell>
          <cell r="J158" t="str">
            <v/>
          </cell>
          <cell r="K158" t="str">
            <v/>
          </cell>
          <cell r="L158" t="str">
            <v/>
          </cell>
          <cell r="M158" t="str">
            <v/>
          </cell>
          <cell r="N158" t="str">
            <v/>
          </cell>
          <cell r="O158" t="str">
            <v/>
          </cell>
          <cell r="P158" t="str">
            <v/>
          </cell>
          <cell r="Q158" t="str">
            <v/>
          </cell>
          <cell r="R158" t="str">
            <v/>
          </cell>
          <cell r="S158" t="str">
            <v/>
          </cell>
          <cell r="T158" t="str">
            <v/>
          </cell>
          <cell r="U158" t="str">
            <v/>
          </cell>
          <cell r="V158" t="str">
            <v/>
          </cell>
          <cell r="W158" t="str">
            <v/>
          </cell>
          <cell r="X158" t="str">
            <v/>
          </cell>
          <cell r="Y158" t="str">
            <v/>
          </cell>
          <cell r="Z158" t="str">
            <v/>
          </cell>
          <cell r="AA158" t="str">
            <v/>
          </cell>
          <cell r="AB158" t="str">
            <v/>
          </cell>
          <cell r="AC158" t="str">
            <v/>
          </cell>
          <cell r="AD158" t="str">
            <v/>
          </cell>
          <cell r="AE158" t="str">
            <v/>
          </cell>
          <cell r="AF158" t="str">
            <v/>
          </cell>
          <cell r="AG158" t="str">
            <v/>
          </cell>
          <cell r="AH158" t="str">
            <v/>
          </cell>
          <cell r="AI158" t="str">
            <v/>
          </cell>
          <cell r="AJ158" t="str">
            <v/>
          </cell>
          <cell r="AK158" t="str">
            <v/>
          </cell>
          <cell r="AL158" t="str">
            <v/>
          </cell>
          <cell r="AM158" t="str">
            <v/>
          </cell>
          <cell r="AN158" t="str">
            <v/>
          </cell>
          <cell r="AO158" t="str">
            <v/>
          </cell>
          <cell r="AP158" t="str">
            <v/>
          </cell>
          <cell r="AQ158" t="str">
            <v/>
          </cell>
          <cell r="AR158" t="str">
            <v/>
          </cell>
          <cell r="AS158" t="str">
            <v/>
          </cell>
          <cell r="AT158" t="str">
            <v/>
          </cell>
          <cell r="AU158" t="str">
            <v/>
          </cell>
          <cell r="AV158" t="str">
            <v/>
          </cell>
          <cell r="AW158" t="str">
            <v/>
          </cell>
          <cell r="AX158" t="str">
            <v/>
          </cell>
          <cell r="AY158" t="str">
            <v/>
          </cell>
          <cell r="AZ158" t="str">
            <v/>
          </cell>
          <cell r="BA158" t="str">
            <v/>
          </cell>
          <cell r="BB158" t="str">
            <v/>
          </cell>
          <cell r="BC158" t="str">
            <v/>
          </cell>
          <cell r="BD158" t="str">
            <v/>
          </cell>
          <cell r="BE158" t="str">
            <v/>
          </cell>
          <cell r="BF158" t="str">
            <v/>
          </cell>
          <cell r="BG158" t="str">
            <v/>
          </cell>
          <cell r="BH158" t="str">
            <v/>
          </cell>
          <cell r="BI158" t="str">
            <v/>
          </cell>
          <cell r="BJ158" t="str">
            <v/>
          </cell>
          <cell r="BK158" t="str">
            <v/>
          </cell>
          <cell r="BL158" t="str">
            <v/>
          </cell>
          <cell r="BM158" t="str">
            <v/>
          </cell>
          <cell r="BN158" t="str">
            <v/>
          </cell>
          <cell r="BO158" t="str">
            <v/>
          </cell>
          <cell r="BP158" t="str">
            <v/>
          </cell>
          <cell r="BQ158" t="str">
            <v/>
          </cell>
          <cell r="BR158" t="str">
            <v/>
          </cell>
          <cell r="BS158" t="str">
            <v/>
          </cell>
          <cell r="BT158" t="str">
            <v/>
          </cell>
          <cell r="BU158" t="str">
            <v/>
          </cell>
          <cell r="BV158" t="str">
            <v/>
          </cell>
          <cell r="BW158" t="str">
            <v/>
          </cell>
          <cell r="BX158" t="str">
            <v/>
          </cell>
        </row>
        <row r="159">
          <cell r="C159" t="str">
            <v/>
          </cell>
          <cell r="D159" t="str">
            <v/>
          </cell>
          <cell r="E159" t="str">
            <v/>
          </cell>
          <cell r="F159" t="str">
            <v/>
          </cell>
          <cell r="G159" t="str">
            <v/>
          </cell>
          <cell r="H159" t="str">
            <v/>
          </cell>
          <cell r="I159" t="str">
            <v/>
          </cell>
          <cell r="J159" t="str">
            <v/>
          </cell>
          <cell r="K159" t="str">
            <v/>
          </cell>
          <cell r="L159" t="str">
            <v/>
          </cell>
          <cell r="M159" t="str">
            <v/>
          </cell>
          <cell r="N159" t="str">
            <v/>
          </cell>
          <cell r="O159" t="str">
            <v/>
          </cell>
          <cell r="P159" t="str">
            <v/>
          </cell>
          <cell r="Q159" t="str">
            <v/>
          </cell>
          <cell r="R159" t="str">
            <v/>
          </cell>
          <cell r="S159" t="str">
            <v/>
          </cell>
          <cell r="T159" t="str">
            <v/>
          </cell>
          <cell r="U159" t="str">
            <v/>
          </cell>
          <cell r="V159" t="str">
            <v/>
          </cell>
          <cell r="W159" t="str">
            <v/>
          </cell>
          <cell r="X159" t="str">
            <v/>
          </cell>
          <cell r="Y159" t="str">
            <v/>
          </cell>
          <cell r="Z159" t="str">
            <v/>
          </cell>
          <cell r="AA159" t="str">
            <v/>
          </cell>
          <cell r="AB159" t="str">
            <v/>
          </cell>
          <cell r="AC159" t="str">
            <v/>
          </cell>
          <cell r="AD159" t="str">
            <v/>
          </cell>
          <cell r="AE159" t="str">
            <v/>
          </cell>
          <cell r="AF159" t="str">
            <v/>
          </cell>
          <cell r="AG159" t="str">
            <v/>
          </cell>
          <cell r="AH159" t="str">
            <v/>
          </cell>
          <cell r="AI159" t="str">
            <v/>
          </cell>
          <cell r="AJ159" t="str">
            <v/>
          </cell>
          <cell r="AK159" t="str">
            <v/>
          </cell>
          <cell r="AL159" t="str">
            <v/>
          </cell>
          <cell r="AM159" t="str">
            <v/>
          </cell>
          <cell r="AN159" t="str">
            <v/>
          </cell>
          <cell r="AO159" t="str">
            <v/>
          </cell>
          <cell r="AP159" t="str">
            <v/>
          </cell>
          <cell r="AQ159" t="str">
            <v/>
          </cell>
          <cell r="AR159" t="str">
            <v/>
          </cell>
          <cell r="AS159" t="str">
            <v/>
          </cell>
          <cell r="AT159" t="str">
            <v/>
          </cell>
          <cell r="AU159" t="str">
            <v/>
          </cell>
          <cell r="AV159" t="str">
            <v/>
          </cell>
          <cell r="AW159" t="str">
            <v/>
          </cell>
          <cell r="AX159" t="str">
            <v/>
          </cell>
          <cell r="AY159" t="str">
            <v/>
          </cell>
          <cell r="AZ159" t="str">
            <v/>
          </cell>
          <cell r="BA159" t="str">
            <v/>
          </cell>
          <cell r="BB159" t="str">
            <v/>
          </cell>
          <cell r="BC159" t="str">
            <v/>
          </cell>
          <cell r="BD159" t="str">
            <v/>
          </cell>
          <cell r="BE159" t="str">
            <v/>
          </cell>
          <cell r="BF159" t="str">
            <v/>
          </cell>
          <cell r="BG159" t="str">
            <v/>
          </cell>
          <cell r="BH159" t="str">
            <v/>
          </cell>
          <cell r="BI159" t="str">
            <v/>
          </cell>
          <cell r="BJ159" t="str">
            <v/>
          </cell>
          <cell r="BK159" t="str">
            <v/>
          </cell>
          <cell r="BL159" t="str">
            <v/>
          </cell>
          <cell r="BM159" t="str">
            <v/>
          </cell>
          <cell r="BN159" t="str">
            <v/>
          </cell>
          <cell r="BO159" t="str">
            <v/>
          </cell>
          <cell r="BP159" t="str">
            <v/>
          </cell>
          <cell r="BQ159" t="str">
            <v/>
          </cell>
          <cell r="BR159" t="str">
            <v/>
          </cell>
          <cell r="BS159" t="str">
            <v/>
          </cell>
          <cell r="BT159" t="str">
            <v/>
          </cell>
          <cell r="BU159" t="str">
            <v/>
          </cell>
          <cell r="BV159" t="str">
            <v/>
          </cell>
          <cell r="BW159" t="str">
            <v/>
          </cell>
          <cell r="BX159" t="str">
            <v/>
          </cell>
        </row>
        <row r="160">
          <cell r="C160" t="str">
            <v/>
          </cell>
          <cell r="D160" t="str">
            <v/>
          </cell>
          <cell r="E160" t="str">
            <v/>
          </cell>
          <cell r="F160" t="str">
            <v/>
          </cell>
          <cell r="G160" t="str">
            <v/>
          </cell>
          <cell r="H160" t="str">
            <v/>
          </cell>
          <cell r="I160" t="str">
            <v/>
          </cell>
          <cell r="J160" t="str">
            <v/>
          </cell>
          <cell r="K160" t="str">
            <v/>
          </cell>
          <cell r="L160" t="str">
            <v/>
          </cell>
          <cell r="M160" t="str">
            <v/>
          </cell>
          <cell r="N160" t="str">
            <v/>
          </cell>
          <cell r="O160" t="str">
            <v/>
          </cell>
          <cell r="P160" t="str">
            <v/>
          </cell>
          <cell r="Q160" t="str">
            <v/>
          </cell>
          <cell r="R160" t="str">
            <v/>
          </cell>
          <cell r="S160" t="str">
            <v/>
          </cell>
          <cell r="T160" t="str">
            <v/>
          </cell>
          <cell r="U160" t="str">
            <v/>
          </cell>
          <cell r="V160" t="str">
            <v/>
          </cell>
          <cell r="W160" t="str">
            <v/>
          </cell>
          <cell r="X160" t="str">
            <v/>
          </cell>
          <cell r="Y160" t="str">
            <v/>
          </cell>
          <cell r="Z160" t="str">
            <v/>
          </cell>
          <cell r="AA160" t="str">
            <v/>
          </cell>
          <cell r="AB160" t="str">
            <v/>
          </cell>
          <cell r="AC160" t="str">
            <v/>
          </cell>
          <cell r="AD160" t="str">
            <v/>
          </cell>
          <cell r="AE160" t="str">
            <v/>
          </cell>
          <cell r="AF160" t="str">
            <v/>
          </cell>
          <cell r="AG160" t="str">
            <v/>
          </cell>
          <cell r="AH160" t="str">
            <v/>
          </cell>
          <cell r="AI160" t="str">
            <v/>
          </cell>
          <cell r="AJ160" t="str">
            <v/>
          </cell>
          <cell r="AK160" t="str">
            <v/>
          </cell>
          <cell r="AL160" t="str">
            <v/>
          </cell>
          <cell r="AM160" t="str">
            <v/>
          </cell>
          <cell r="AN160" t="str">
            <v/>
          </cell>
          <cell r="AO160" t="str">
            <v/>
          </cell>
          <cell r="AP160" t="str">
            <v/>
          </cell>
          <cell r="AQ160" t="str">
            <v/>
          </cell>
          <cell r="AR160" t="str">
            <v/>
          </cell>
          <cell r="AS160" t="str">
            <v/>
          </cell>
          <cell r="AT160" t="str">
            <v/>
          </cell>
          <cell r="AU160" t="str">
            <v/>
          </cell>
          <cell r="AV160" t="str">
            <v/>
          </cell>
          <cell r="AW160" t="str">
            <v/>
          </cell>
          <cell r="AX160" t="str">
            <v/>
          </cell>
          <cell r="AY160" t="str">
            <v/>
          </cell>
          <cell r="AZ160" t="str">
            <v/>
          </cell>
          <cell r="BA160" t="str">
            <v/>
          </cell>
          <cell r="BB160" t="str">
            <v/>
          </cell>
          <cell r="BC160" t="str">
            <v/>
          </cell>
          <cell r="BD160" t="str">
            <v/>
          </cell>
          <cell r="BE160" t="str">
            <v/>
          </cell>
          <cell r="BF160" t="str">
            <v/>
          </cell>
          <cell r="BG160" t="str">
            <v/>
          </cell>
          <cell r="BH160" t="str">
            <v/>
          </cell>
          <cell r="BI160" t="str">
            <v/>
          </cell>
          <cell r="BJ160" t="str">
            <v/>
          </cell>
          <cell r="BK160" t="str">
            <v/>
          </cell>
          <cell r="BL160" t="str">
            <v/>
          </cell>
          <cell r="BM160" t="str">
            <v/>
          </cell>
          <cell r="BN160" t="str">
            <v/>
          </cell>
          <cell r="BO160" t="str">
            <v/>
          </cell>
          <cell r="BP160" t="str">
            <v/>
          </cell>
          <cell r="BQ160" t="str">
            <v/>
          </cell>
          <cell r="BR160" t="str">
            <v/>
          </cell>
          <cell r="BS160" t="str">
            <v/>
          </cell>
          <cell r="BT160" t="str">
            <v/>
          </cell>
          <cell r="BU160" t="str">
            <v/>
          </cell>
          <cell r="BV160" t="str">
            <v/>
          </cell>
          <cell r="BW160" t="str">
            <v/>
          </cell>
          <cell r="BX160" t="str">
            <v/>
          </cell>
        </row>
        <row r="161">
          <cell r="C161" t="str">
            <v/>
          </cell>
          <cell r="D161" t="str">
            <v/>
          </cell>
          <cell r="E161" t="str">
            <v/>
          </cell>
          <cell r="F161" t="str">
            <v/>
          </cell>
          <cell r="G161" t="str">
            <v/>
          </cell>
          <cell r="H161" t="str">
            <v/>
          </cell>
          <cell r="I161" t="str">
            <v/>
          </cell>
          <cell r="J161" t="str">
            <v/>
          </cell>
          <cell r="K161" t="str">
            <v/>
          </cell>
          <cell r="L161" t="str">
            <v/>
          </cell>
          <cell r="M161" t="str">
            <v/>
          </cell>
          <cell r="N161" t="str">
            <v/>
          </cell>
          <cell r="O161" t="str">
            <v/>
          </cell>
          <cell r="P161" t="str">
            <v/>
          </cell>
          <cell r="Q161" t="str">
            <v/>
          </cell>
          <cell r="R161" t="str">
            <v/>
          </cell>
          <cell r="S161" t="str">
            <v/>
          </cell>
          <cell r="T161" t="str">
            <v/>
          </cell>
          <cell r="U161" t="str">
            <v/>
          </cell>
          <cell r="V161" t="str">
            <v/>
          </cell>
          <cell r="W161" t="str">
            <v/>
          </cell>
          <cell r="X161" t="str">
            <v/>
          </cell>
          <cell r="Y161" t="str">
            <v/>
          </cell>
          <cell r="Z161" t="str">
            <v/>
          </cell>
          <cell r="AA161" t="str">
            <v/>
          </cell>
          <cell r="AB161" t="str">
            <v/>
          </cell>
          <cell r="AC161" t="str">
            <v/>
          </cell>
          <cell r="AD161" t="str">
            <v/>
          </cell>
          <cell r="AE161" t="str">
            <v/>
          </cell>
          <cell r="AF161" t="str">
            <v/>
          </cell>
          <cell r="AG161" t="str">
            <v/>
          </cell>
          <cell r="AH161" t="str">
            <v/>
          </cell>
          <cell r="AI161" t="str">
            <v/>
          </cell>
          <cell r="AJ161" t="str">
            <v/>
          </cell>
          <cell r="AK161" t="str">
            <v/>
          </cell>
          <cell r="AL161" t="str">
            <v/>
          </cell>
          <cell r="AM161" t="str">
            <v/>
          </cell>
          <cell r="AN161" t="str">
            <v/>
          </cell>
          <cell r="AO161" t="str">
            <v/>
          </cell>
          <cell r="AP161" t="str">
            <v/>
          </cell>
          <cell r="AQ161" t="str">
            <v/>
          </cell>
          <cell r="AR161" t="str">
            <v/>
          </cell>
          <cell r="AS161" t="str">
            <v/>
          </cell>
          <cell r="AT161" t="str">
            <v/>
          </cell>
          <cell r="AU161" t="str">
            <v/>
          </cell>
          <cell r="AV161" t="str">
            <v/>
          </cell>
          <cell r="AW161" t="str">
            <v/>
          </cell>
          <cell r="AX161" t="str">
            <v/>
          </cell>
          <cell r="AY161" t="str">
            <v/>
          </cell>
          <cell r="AZ161" t="str">
            <v/>
          </cell>
          <cell r="BA161" t="str">
            <v/>
          </cell>
          <cell r="BB161" t="str">
            <v/>
          </cell>
          <cell r="BC161" t="str">
            <v/>
          </cell>
          <cell r="BD161" t="str">
            <v/>
          </cell>
          <cell r="BE161" t="str">
            <v/>
          </cell>
          <cell r="BF161" t="str">
            <v/>
          </cell>
          <cell r="BG161" t="str">
            <v/>
          </cell>
          <cell r="BH161" t="str">
            <v/>
          </cell>
          <cell r="BI161" t="str">
            <v/>
          </cell>
          <cell r="BJ161" t="str">
            <v/>
          </cell>
          <cell r="BK161" t="str">
            <v/>
          </cell>
          <cell r="BL161" t="str">
            <v/>
          </cell>
          <cell r="BM161" t="str">
            <v/>
          </cell>
          <cell r="BN161" t="str">
            <v/>
          </cell>
          <cell r="BO161" t="str">
            <v/>
          </cell>
          <cell r="BP161" t="str">
            <v/>
          </cell>
          <cell r="BQ161" t="str">
            <v/>
          </cell>
          <cell r="BR161" t="str">
            <v/>
          </cell>
          <cell r="BS161" t="str">
            <v/>
          </cell>
          <cell r="BT161" t="str">
            <v/>
          </cell>
          <cell r="BU161" t="str">
            <v/>
          </cell>
          <cell r="BV161" t="str">
            <v/>
          </cell>
          <cell r="BW161" t="str">
            <v/>
          </cell>
          <cell r="BX161" t="str">
            <v/>
          </cell>
        </row>
        <row r="162">
          <cell r="C162" t="str">
            <v/>
          </cell>
          <cell r="D162" t="str">
            <v/>
          </cell>
          <cell r="E162" t="str">
            <v/>
          </cell>
          <cell r="F162" t="str">
            <v/>
          </cell>
          <cell r="G162" t="str">
            <v/>
          </cell>
          <cell r="H162" t="str">
            <v/>
          </cell>
          <cell r="I162" t="str">
            <v/>
          </cell>
          <cell r="J162" t="str">
            <v/>
          </cell>
          <cell r="K162" t="str">
            <v/>
          </cell>
          <cell r="L162" t="str">
            <v/>
          </cell>
          <cell r="M162" t="str">
            <v/>
          </cell>
          <cell r="N162" t="str">
            <v/>
          </cell>
          <cell r="O162" t="str">
            <v/>
          </cell>
          <cell r="P162" t="str">
            <v/>
          </cell>
          <cell r="Q162" t="str">
            <v/>
          </cell>
          <cell r="R162" t="str">
            <v/>
          </cell>
          <cell r="S162" t="str">
            <v/>
          </cell>
          <cell r="T162" t="str">
            <v/>
          </cell>
          <cell r="U162" t="str">
            <v/>
          </cell>
          <cell r="V162" t="str">
            <v/>
          </cell>
          <cell r="W162" t="str">
            <v/>
          </cell>
          <cell r="X162" t="str">
            <v/>
          </cell>
          <cell r="Y162" t="str">
            <v/>
          </cell>
          <cell r="Z162" t="str">
            <v/>
          </cell>
          <cell r="AA162" t="str">
            <v/>
          </cell>
          <cell r="AB162" t="str">
            <v/>
          </cell>
          <cell r="AC162" t="str">
            <v/>
          </cell>
          <cell r="AD162" t="str">
            <v/>
          </cell>
          <cell r="AE162" t="str">
            <v/>
          </cell>
          <cell r="AF162" t="str">
            <v/>
          </cell>
          <cell r="AG162" t="str">
            <v/>
          </cell>
          <cell r="AH162" t="str">
            <v/>
          </cell>
          <cell r="AI162" t="str">
            <v/>
          </cell>
          <cell r="AJ162" t="str">
            <v/>
          </cell>
          <cell r="AK162" t="str">
            <v/>
          </cell>
          <cell r="AL162" t="str">
            <v/>
          </cell>
          <cell r="AM162" t="str">
            <v/>
          </cell>
          <cell r="AN162" t="str">
            <v/>
          </cell>
          <cell r="AO162" t="str">
            <v/>
          </cell>
          <cell r="AP162" t="str">
            <v/>
          </cell>
          <cell r="AQ162" t="str">
            <v/>
          </cell>
          <cell r="AR162" t="str">
            <v/>
          </cell>
          <cell r="AS162" t="str">
            <v/>
          </cell>
          <cell r="AT162" t="str">
            <v/>
          </cell>
          <cell r="AU162" t="str">
            <v/>
          </cell>
          <cell r="AV162" t="str">
            <v/>
          </cell>
          <cell r="AW162" t="str">
            <v/>
          </cell>
          <cell r="AX162" t="str">
            <v/>
          </cell>
          <cell r="AY162" t="str">
            <v/>
          </cell>
          <cell r="AZ162" t="str">
            <v/>
          </cell>
          <cell r="BA162" t="str">
            <v/>
          </cell>
          <cell r="BB162" t="str">
            <v/>
          </cell>
          <cell r="BC162" t="str">
            <v/>
          </cell>
          <cell r="BD162" t="str">
            <v/>
          </cell>
          <cell r="BE162" t="str">
            <v/>
          </cell>
          <cell r="BF162" t="str">
            <v/>
          </cell>
          <cell r="BG162" t="str">
            <v/>
          </cell>
          <cell r="BH162" t="str">
            <v/>
          </cell>
          <cell r="BI162" t="str">
            <v/>
          </cell>
          <cell r="BJ162" t="str">
            <v/>
          </cell>
          <cell r="BK162" t="str">
            <v/>
          </cell>
          <cell r="BL162" t="str">
            <v/>
          </cell>
          <cell r="BM162" t="str">
            <v/>
          </cell>
          <cell r="BN162" t="str">
            <v/>
          </cell>
          <cell r="BO162" t="str">
            <v/>
          </cell>
          <cell r="BP162" t="str">
            <v/>
          </cell>
          <cell r="BQ162" t="str">
            <v/>
          </cell>
          <cell r="BR162" t="str">
            <v/>
          </cell>
          <cell r="BS162" t="str">
            <v/>
          </cell>
          <cell r="BT162" t="str">
            <v/>
          </cell>
          <cell r="BU162" t="str">
            <v/>
          </cell>
          <cell r="BV162" t="str">
            <v/>
          </cell>
          <cell r="BW162" t="str">
            <v/>
          </cell>
          <cell r="BX162" t="str">
            <v/>
          </cell>
        </row>
        <row r="163">
          <cell r="C163" t="str">
            <v/>
          </cell>
          <cell r="D163" t="str">
            <v/>
          </cell>
          <cell r="E163" t="str">
            <v/>
          </cell>
          <cell r="F163" t="str">
            <v/>
          </cell>
          <cell r="G163" t="str">
            <v/>
          </cell>
          <cell r="H163" t="str">
            <v/>
          </cell>
          <cell r="I163" t="str">
            <v/>
          </cell>
          <cell r="J163" t="str">
            <v/>
          </cell>
          <cell r="K163" t="str">
            <v/>
          </cell>
          <cell r="L163" t="str">
            <v/>
          </cell>
          <cell r="M163" t="str">
            <v/>
          </cell>
          <cell r="N163" t="str">
            <v/>
          </cell>
          <cell r="O163" t="str">
            <v/>
          </cell>
          <cell r="P163" t="str">
            <v/>
          </cell>
          <cell r="Q163" t="str">
            <v/>
          </cell>
          <cell r="R163" t="str">
            <v/>
          </cell>
          <cell r="S163" t="str">
            <v/>
          </cell>
          <cell r="T163" t="str">
            <v/>
          </cell>
          <cell r="U163" t="str">
            <v/>
          </cell>
          <cell r="V163" t="str">
            <v/>
          </cell>
          <cell r="W163" t="str">
            <v/>
          </cell>
          <cell r="X163" t="str">
            <v/>
          </cell>
          <cell r="Y163" t="str">
            <v/>
          </cell>
          <cell r="Z163" t="str">
            <v/>
          </cell>
          <cell r="AA163" t="str">
            <v/>
          </cell>
          <cell r="AB163" t="str">
            <v/>
          </cell>
          <cell r="AC163" t="str">
            <v/>
          </cell>
          <cell r="AD163" t="str">
            <v/>
          </cell>
          <cell r="AE163" t="str">
            <v/>
          </cell>
          <cell r="AF163" t="str">
            <v/>
          </cell>
          <cell r="AG163" t="str">
            <v/>
          </cell>
          <cell r="AH163" t="str">
            <v/>
          </cell>
          <cell r="AI163" t="str">
            <v/>
          </cell>
          <cell r="AJ163" t="str">
            <v/>
          </cell>
          <cell r="AK163" t="str">
            <v/>
          </cell>
          <cell r="AL163" t="str">
            <v/>
          </cell>
          <cell r="AM163" t="str">
            <v/>
          </cell>
          <cell r="AN163" t="str">
            <v/>
          </cell>
          <cell r="AO163" t="str">
            <v/>
          </cell>
          <cell r="AP163" t="str">
            <v/>
          </cell>
          <cell r="AQ163" t="str">
            <v/>
          </cell>
          <cell r="AR163" t="str">
            <v/>
          </cell>
          <cell r="AS163" t="str">
            <v/>
          </cell>
          <cell r="AT163" t="str">
            <v/>
          </cell>
          <cell r="AU163" t="str">
            <v/>
          </cell>
          <cell r="AV163" t="str">
            <v/>
          </cell>
          <cell r="AW163" t="str">
            <v/>
          </cell>
          <cell r="AX163" t="str">
            <v/>
          </cell>
          <cell r="AY163" t="str">
            <v/>
          </cell>
          <cell r="AZ163" t="str">
            <v/>
          </cell>
          <cell r="BA163" t="str">
            <v/>
          </cell>
          <cell r="BB163" t="str">
            <v/>
          </cell>
          <cell r="BC163" t="str">
            <v/>
          </cell>
          <cell r="BD163" t="str">
            <v/>
          </cell>
          <cell r="BE163" t="str">
            <v/>
          </cell>
          <cell r="BF163" t="str">
            <v/>
          </cell>
          <cell r="BG163" t="str">
            <v/>
          </cell>
          <cell r="BH163" t="str">
            <v/>
          </cell>
          <cell r="BI163" t="str">
            <v/>
          </cell>
          <cell r="BJ163" t="str">
            <v/>
          </cell>
          <cell r="BK163" t="str">
            <v/>
          </cell>
          <cell r="BL163" t="str">
            <v/>
          </cell>
          <cell r="BM163" t="str">
            <v/>
          </cell>
          <cell r="BN163" t="str">
            <v/>
          </cell>
          <cell r="BO163" t="str">
            <v/>
          </cell>
          <cell r="BP163" t="str">
            <v/>
          </cell>
          <cell r="BQ163" t="str">
            <v/>
          </cell>
          <cell r="BR163" t="str">
            <v/>
          </cell>
          <cell r="BS163" t="str">
            <v/>
          </cell>
          <cell r="BT163" t="str">
            <v/>
          </cell>
          <cell r="BU163" t="str">
            <v/>
          </cell>
          <cell r="BV163" t="str">
            <v/>
          </cell>
          <cell r="BW163" t="str">
            <v/>
          </cell>
          <cell r="BX163" t="str">
            <v/>
          </cell>
        </row>
        <row r="164">
          <cell r="C164" t="str">
            <v/>
          </cell>
          <cell r="D164" t="str">
            <v/>
          </cell>
          <cell r="E164" t="str">
            <v/>
          </cell>
          <cell r="F164" t="str">
            <v/>
          </cell>
          <cell r="G164" t="str">
            <v/>
          </cell>
          <cell r="H164" t="str">
            <v/>
          </cell>
          <cell r="I164" t="str">
            <v/>
          </cell>
          <cell r="J164" t="str">
            <v/>
          </cell>
          <cell r="K164" t="str">
            <v/>
          </cell>
          <cell r="L164" t="str">
            <v/>
          </cell>
          <cell r="M164" t="str">
            <v/>
          </cell>
          <cell r="N164" t="str">
            <v/>
          </cell>
          <cell r="O164" t="str">
            <v/>
          </cell>
          <cell r="P164" t="str">
            <v/>
          </cell>
          <cell r="Q164" t="str">
            <v/>
          </cell>
          <cell r="R164" t="str">
            <v/>
          </cell>
          <cell r="S164" t="str">
            <v/>
          </cell>
          <cell r="T164" t="str">
            <v/>
          </cell>
          <cell r="U164" t="str">
            <v/>
          </cell>
          <cell r="V164" t="str">
            <v/>
          </cell>
          <cell r="W164" t="str">
            <v/>
          </cell>
          <cell r="X164" t="str">
            <v/>
          </cell>
          <cell r="Y164" t="str">
            <v/>
          </cell>
          <cell r="Z164" t="str">
            <v/>
          </cell>
          <cell r="AA164" t="str">
            <v/>
          </cell>
          <cell r="AB164" t="str">
            <v/>
          </cell>
          <cell r="AC164" t="str">
            <v/>
          </cell>
          <cell r="AD164" t="str">
            <v/>
          </cell>
          <cell r="AE164" t="str">
            <v/>
          </cell>
          <cell r="AF164" t="str">
            <v/>
          </cell>
          <cell r="AG164" t="str">
            <v/>
          </cell>
          <cell r="AH164" t="str">
            <v/>
          </cell>
          <cell r="AI164" t="str">
            <v/>
          </cell>
          <cell r="AJ164" t="str">
            <v/>
          </cell>
          <cell r="AK164" t="str">
            <v/>
          </cell>
          <cell r="AL164" t="str">
            <v/>
          </cell>
          <cell r="AM164" t="str">
            <v/>
          </cell>
          <cell r="AN164" t="str">
            <v/>
          </cell>
          <cell r="AO164" t="str">
            <v/>
          </cell>
          <cell r="AP164" t="str">
            <v/>
          </cell>
          <cell r="AQ164" t="str">
            <v/>
          </cell>
          <cell r="AR164" t="str">
            <v/>
          </cell>
          <cell r="AS164" t="str">
            <v/>
          </cell>
          <cell r="AT164" t="str">
            <v/>
          </cell>
          <cell r="AU164" t="str">
            <v/>
          </cell>
          <cell r="AV164" t="str">
            <v/>
          </cell>
          <cell r="AW164" t="str">
            <v/>
          </cell>
          <cell r="AX164" t="str">
            <v/>
          </cell>
          <cell r="AY164" t="str">
            <v/>
          </cell>
          <cell r="AZ164" t="str">
            <v/>
          </cell>
          <cell r="BA164" t="str">
            <v/>
          </cell>
          <cell r="BB164" t="str">
            <v/>
          </cell>
          <cell r="BC164" t="str">
            <v/>
          </cell>
          <cell r="BD164" t="str">
            <v/>
          </cell>
          <cell r="BE164" t="str">
            <v/>
          </cell>
          <cell r="BF164" t="str">
            <v/>
          </cell>
          <cell r="BG164" t="str">
            <v/>
          </cell>
          <cell r="BH164" t="str">
            <v/>
          </cell>
          <cell r="BI164" t="str">
            <v/>
          </cell>
          <cell r="BJ164" t="str">
            <v/>
          </cell>
          <cell r="BK164" t="str">
            <v/>
          </cell>
          <cell r="BL164" t="str">
            <v/>
          </cell>
          <cell r="BM164" t="str">
            <v/>
          </cell>
          <cell r="BN164" t="str">
            <v/>
          </cell>
          <cell r="BO164" t="str">
            <v/>
          </cell>
          <cell r="BP164" t="str">
            <v/>
          </cell>
          <cell r="BQ164" t="str">
            <v/>
          </cell>
          <cell r="BR164" t="str">
            <v/>
          </cell>
          <cell r="BS164" t="str">
            <v/>
          </cell>
          <cell r="BT164" t="str">
            <v/>
          </cell>
          <cell r="BU164" t="str">
            <v/>
          </cell>
          <cell r="BV164" t="str">
            <v/>
          </cell>
          <cell r="BW164" t="str">
            <v/>
          </cell>
          <cell r="BX164" t="str">
            <v/>
          </cell>
        </row>
        <row r="165">
          <cell r="C165" t="str">
            <v/>
          </cell>
          <cell r="D165" t="str">
            <v/>
          </cell>
          <cell r="E165" t="str">
            <v/>
          </cell>
          <cell r="F165" t="str">
            <v/>
          </cell>
          <cell r="G165" t="str">
            <v/>
          </cell>
          <cell r="H165" t="str">
            <v/>
          </cell>
          <cell r="I165" t="str">
            <v/>
          </cell>
          <cell r="J165" t="str">
            <v/>
          </cell>
          <cell r="K165" t="str">
            <v/>
          </cell>
          <cell r="L165" t="str">
            <v/>
          </cell>
          <cell r="M165" t="str">
            <v/>
          </cell>
          <cell r="N165" t="str">
            <v/>
          </cell>
          <cell r="O165" t="str">
            <v/>
          </cell>
          <cell r="P165" t="str">
            <v/>
          </cell>
          <cell r="Q165" t="str">
            <v/>
          </cell>
          <cell r="R165" t="str">
            <v/>
          </cell>
          <cell r="S165" t="str">
            <v/>
          </cell>
          <cell r="T165" t="str">
            <v/>
          </cell>
          <cell r="U165" t="str">
            <v/>
          </cell>
          <cell r="V165" t="str">
            <v/>
          </cell>
          <cell r="W165" t="str">
            <v/>
          </cell>
          <cell r="X165" t="str">
            <v/>
          </cell>
          <cell r="Y165" t="str">
            <v/>
          </cell>
          <cell r="Z165" t="str">
            <v/>
          </cell>
          <cell r="AA165" t="str">
            <v/>
          </cell>
          <cell r="AB165" t="str">
            <v/>
          </cell>
          <cell r="AC165" t="str">
            <v/>
          </cell>
          <cell r="AD165" t="str">
            <v/>
          </cell>
          <cell r="AE165" t="str">
            <v/>
          </cell>
          <cell r="AF165" t="str">
            <v/>
          </cell>
          <cell r="AG165" t="str">
            <v/>
          </cell>
          <cell r="AH165" t="str">
            <v/>
          </cell>
          <cell r="AI165" t="str">
            <v/>
          </cell>
          <cell r="AJ165" t="str">
            <v/>
          </cell>
          <cell r="AK165" t="str">
            <v/>
          </cell>
          <cell r="AL165" t="str">
            <v/>
          </cell>
          <cell r="AM165" t="str">
            <v/>
          </cell>
          <cell r="AN165" t="str">
            <v/>
          </cell>
          <cell r="AO165" t="str">
            <v/>
          </cell>
          <cell r="AP165" t="str">
            <v/>
          </cell>
          <cell r="AQ165" t="str">
            <v/>
          </cell>
          <cell r="AR165" t="str">
            <v/>
          </cell>
          <cell r="AS165" t="str">
            <v/>
          </cell>
          <cell r="AT165" t="str">
            <v/>
          </cell>
          <cell r="AU165" t="str">
            <v/>
          </cell>
          <cell r="AV165" t="str">
            <v/>
          </cell>
          <cell r="AW165" t="str">
            <v/>
          </cell>
          <cell r="AX165" t="str">
            <v/>
          </cell>
          <cell r="AY165" t="str">
            <v/>
          </cell>
          <cell r="AZ165" t="str">
            <v/>
          </cell>
          <cell r="BA165" t="str">
            <v/>
          </cell>
          <cell r="BB165" t="str">
            <v/>
          </cell>
          <cell r="BC165" t="str">
            <v/>
          </cell>
          <cell r="BD165" t="str">
            <v/>
          </cell>
          <cell r="BE165" t="str">
            <v/>
          </cell>
          <cell r="BF165" t="str">
            <v/>
          </cell>
          <cell r="BG165" t="str">
            <v/>
          </cell>
          <cell r="BH165" t="str">
            <v/>
          </cell>
          <cell r="BI165" t="str">
            <v/>
          </cell>
          <cell r="BJ165" t="str">
            <v/>
          </cell>
          <cell r="BK165" t="str">
            <v/>
          </cell>
          <cell r="BL165" t="str">
            <v/>
          </cell>
          <cell r="BM165" t="str">
            <v/>
          </cell>
          <cell r="BN165" t="str">
            <v/>
          </cell>
          <cell r="BO165" t="str">
            <v/>
          </cell>
          <cell r="BP165" t="str">
            <v/>
          </cell>
          <cell r="BQ165" t="str">
            <v/>
          </cell>
          <cell r="BR165" t="str">
            <v/>
          </cell>
          <cell r="BS165" t="str">
            <v/>
          </cell>
          <cell r="BT165" t="str">
            <v/>
          </cell>
          <cell r="BU165" t="str">
            <v/>
          </cell>
          <cell r="BV165" t="str">
            <v/>
          </cell>
          <cell r="BW165" t="str">
            <v/>
          </cell>
          <cell r="BX165" t="str">
            <v/>
          </cell>
        </row>
        <row r="166">
          <cell r="C166" t="str">
            <v/>
          </cell>
          <cell r="D166" t="str">
            <v/>
          </cell>
          <cell r="E166" t="str">
            <v/>
          </cell>
          <cell r="F166" t="str">
            <v/>
          </cell>
          <cell r="G166" t="str">
            <v/>
          </cell>
          <cell r="H166" t="str">
            <v/>
          </cell>
          <cell r="I166" t="str">
            <v/>
          </cell>
          <cell r="J166" t="str">
            <v/>
          </cell>
          <cell r="K166" t="str">
            <v/>
          </cell>
          <cell r="L166" t="str">
            <v/>
          </cell>
          <cell r="M166" t="str">
            <v/>
          </cell>
          <cell r="N166" t="str">
            <v/>
          </cell>
          <cell r="O166" t="str">
            <v/>
          </cell>
          <cell r="P166" t="str">
            <v/>
          </cell>
          <cell r="Q166" t="str">
            <v/>
          </cell>
          <cell r="R166" t="str">
            <v/>
          </cell>
          <cell r="S166" t="str">
            <v/>
          </cell>
          <cell r="T166" t="str">
            <v/>
          </cell>
          <cell r="U166" t="str">
            <v/>
          </cell>
          <cell r="V166" t="str">
            <v/>
          </cell>
          <cell r="W166" t="str">
            <v/>
          </cell>
          <cell r="X166" t="str">
            <v/>
          </cell>
          <cell r="Y166" t="str">
            <v/>
          </cell>
          <cell r="Z166" t="str">
            <v/>
          </cell>
          <cell r="AA166" t="str">
            <v/>
          </cell>
          <cell r="AB166" t="str">
            <v/>
          </cell>
          <cell r="AC166" t="str">
            <v/>
          </cell>
          <cell r="AD166" t="str">
            <v/>
          </cell>
          <cell r="AE166" t="str">
            <v/>
          </cell>
          <cell r="AF166" t="str">
            <v/>
          </cell>
          <cell r="AG166" t="str">
            <v/>
          </cell>
          <cell r="AH166" t="str">
            <v/>
          </cell>
          <cell r="AI166" t="str">
            <v/>
          </cell>
          <cell r="AJ166" t="str">
            <v/>
          </cell>
          <cell r="AK166" t="str">
            <v/>
          </cell>
          <cell r="AL166" t="str">
            <v/>
          </cell>
          <cell r="AM166" t="str">
            <v/>
          </cell>
          <cell r="AN166" t="str">
            <v/>
          </cell>
          <cell r="AO166" t="str">
            <v/>
          </cell>
          <cell r="AP166" t="str">
            <v/>
          </cell>
          <cell r="AQ166" t="str">
            <v/>
          </cell>
          <cell r="AR166" t="str">
            <v/>
          </cell>
          <cell r="AS166" t="str">
            <v/>
          </cell>
          <cell r="AT166" t="str">
            <v/>
          </cell>
          <cell r="AU166" t="str">
            <v/>
          </cell>
          <cell r="AV166" t="str">
            <v/>
          </cell>
          <cell r="AW166" t="str">
            <v/>
          </cell>
          <cell r="AX166" t="str">
            <v/>
          </cell>
          <cell r="AY166" t="str">
            <v/>
          </cell>
          <cell r="AZ166" t="str">
            <v/>
          </cell>
          <cell r="BA166" t="str">
            <v/>
          </cell>
          <cell r="BB166" t="str">
            <v/>
          </cell>
          <cell r="BC166" t="str">
            <v/>
          </cell>
          <cell r="BD166" t="str">
            <v/>
          </cell>
          <cell r="BE166" t="str">
            <v/>
          </cell>
          <cell r="BF166" t="str">
            <v/>
          </cell>
          <cell r="BG166" t="str">
            <v/>
          </cell>
          <cell r="BH166" t="str">
            <v/>
          </cell>
          <cell r="BI166" t="str">
            <v/>
          </cell>
          <cell r="BJ166" t="str">
            <v/>
          </cell>
          <cell r="BK166" t="str">
            <v/>
          </cell>
          <cell r="BL166" t="str">
            <v/>
          </cell>
          <cell r="BM166" t="str">
            <v/>
          </cell>
          <cell r="BN166" t="str">
            <v/>
          </cell>
          <cell r="BO166" t="str">
            <v/>
          </cell>
          <cell r="BP166" t="str">
            <v/>
          </cell>
          <cell r="BQ166" t="str">
            <v/>
          </cell>
          <cell r="BR166" t="str">
            <v/>
          </cell>
          <cell r="BS166" t="str">
            <v/>
          </cell>
          <cell r="BT166" t="str">
            <v/>
          </cell>
          <cell r="BU166" t="str">
            <v/>
          </cell>
          <cell r="BV166" t="str">
            <v/>
          </cell>
          <cell r="BW166" t="str">
            <v/>
          </cell>
          <cell r="BX166" t="str">
            <v/>
          </cell>
        </row>
        <row r="167">
          <cell r="C167" t="str">
            <v/>
          </cell>
          <cell r="D167" t="str">
            <v/>
          </cell>
          <cell r="E167" t="str">
            <v/>
          </cell>
          <cell r="F167" t="str">
            <v/>
          </cell>
          <cell r="G167" t="str">
            <v/>
          </cell>
          <cell r="H167" t="str">
            <v/>
          </cell>
          <cell r="I167" t="str">
            <v/>
          </cell>
          <cell r="J167" t="str">
            <v/>
          </cell>
          <cell r="K167" t="str">
            <v/>
          </cell>
          <cell r="L167" t="str">
            <v/>
          </cell>
          <cell r="M167" t="str">
            <v/>
          </cell>
          <cell r="N167" t="str">
            <v/>
          </cell>
          <cell r="O167" t="str">
            <v/>
          </cell>
          <cell r="P167" t="str">
            <v/>
          </cell>
          <cell r="Q167" t="str">
            <v/>
          </cell>
          <cell r="R167" t="str">
            <v/>
          </cell>
          <cell r="S167" t="str">
            <v/>
          </cell>
          <cell r="T167" t="str">
            <v/>
          </cell>
          <cell r="U167" t="str">
            <v/>
          </cell>
          <cell r="V167" t="str">
            <v/>
          </cell>
          <cell r="W167" t="str">
            <v/>
          </cell>
          <cell r="X167" t="str">
            <v/>
          </cell>
          <cell r="Y167" t="str">
            <v/>
          </cell>
          <cell r="Z167" t="str">
            <v/>
          </cell>
          <cell r="AA167" t="str">
            <v/>
          </cell>
          <cell r="AB167" t="str">
            <v/>
          </cell>
          <cell r="AC167" t="str">
            <v/>
          </cell>
          <cell r="AD167" t="str">
            <v/>
          </cell>
          <cell r="AE167" t="str">
            <v/>
          </cell>
          <cell r="AF167" t="str">
            <v/>
          </cell>
          <cell r="AG167" t="str">
            <v/>
          </cell>
          <cell r="AH167" t="str">
            <v/>
          </cell>
          <cell r="AI167" t="str">
            <v/>
          </cell>
          <cell r="AJ167" t="str">
            <v/>
          </cell>
          <cell r="AK167" t="str">
            <v/>
          </cell>
          <cell r="AL167" t="str">
            <v/>
          </cell>
          <cell r="AM167" t="str">
            <v/>
          </cell>
          <cell r="AN167" t="str">
            <v/>
          </cell>
          <cell r="AO167" t="str">
            <v/>
          </cell>
          <cell r="AP167" t="str">
            <v/>
          </cell>
          <cell r="AQ167" t="str">
            <v/>
          </cell>
          <cell r="AR167" t="str">
            <v/>
          </cell>
          <cell r="AS167" t="str">
            <v/>
          </cell>
          <cell r="AT167" t="str">
            <v/>
          </cell>
          <cell r="AU167" t="str">
            <v/>
          </cell>
          <cell r="AV167" t="str">
            <v/>
          </cell>
          <cell r="AW167" t="str">
            <v/>
          </cell>
          <cell r="AX167" t="str">
            <v/>
          </cell>
          <cell r="AY167" t="str">
            <v/>
          </cell>
          <cell r="AZ167" t="str">
            <v/>
          </cell>
          <cell r="BA167" t="str">
            <v/>
          </cell>
          <cell r="BB167" t="str">
            <v/>
          </cell>
          <cell r="BC167" t="str">
            <v/>
          </cell>
          <cell r="BD167" t="str">
            <v/>
          </cell>
          <cell r="BE167" t="str">
            <v/>
          </cell>
          <cell r="BF167" t="str">
            <v/>
          </cell>
          <cell r="BG167" t="str">
            <v/>
          </cell>
          <cell r="BH167" t="str">
            <v/>
          </cell>
          <cell r="BI167" t="str">
            <v/>
          </cell>
          <cell r="BJ167" t="str">
            <v/>
          </cell>
          <cell r="BK167" t="str">
            <v/>
          </cell>
          <cell r="BL167" t="str">
            <v/>
          </cell>
          <cell r="BM167" t="str">
            <v/>
          </cell>
          <cell r="BN167" t="str">
            <v/>
          </cell>
          <cell r="BO167" t="str">
            <v/>
          </cell>
          <cell r="BP167" t="str">
            <v/>
          </cell>
          <cell r="BQ167" t="str">
            <v/>
          </cell>
          <cell r="BR167" t="str">
            <v/>
          </cell>
          <cell r="BS167" t="str">
            <v/>
          </cell>
          <cell r="BT167" t="str">
            <v/>
          </cell>
          <cell r="BU167" t="str">
            <v/>
          </cell>
          <cell r="BV167" t="str">
            <v/>
          </cell>
          <cell r="BW167" t="str">
            <v/>
          </cell>
          <cell r="BX167" t="str">
            <v/>
          </cell>
        </row>
        <row r="168">
          <cell r="C168" t="str">
            <v/>
          </cell>
          <cell r="D168" t="str">
            <v/>
          </cell>
          <cell r="E168" t="str">
            <v/>
          </cell>
          <cell r="F168" t="str">
            <v/>
          </cell>
          <cell r="G168" t="str">
            <v/>
          </cell>
          <cell r="H168" t="str">
            <v/>
          </cell>
          <cell r="I168" t="str">
            <v/>
          </cell>
          <cell r="J168" t="str">
            <v/>
          </cell>
          <cell r="K168" t="str">
            <v/>
          </cell>
          <cell r="L168" t="str">
            <v/>
          </cell>
          <cell r="M168" t="str">
            <v/>
          </cell>
          <cell r="N168" t="str">
            <v/>
          </cell>
          <cell r="O168" t="str">
            <v/>
          </cell>
          <cell r="P168" t="str">
            <v/>
          </cell>
          <cell r="Q168" t="str">
            <v/>
          </cell>
          <cell r="R168" t="str">
            <v/>
          </cell>
          <cell r="S168" t="str">
            <v/>
          </cell>
          <cell r="T168" t="str">
            <v/>
          </cell>
          <cell r="U168" t="str">
            <v/>
          </cell>
          <cell r="V168" t="str">
            <v/>
          </cell>
          <cell r="W168" t="str">
            <v/>
          </cell>
          <cell r="X168" t="str">
            <v/>
          </cell>
          <cell r="Y168" t="str">
            <v/>
          </cell>
          <cell r="Z168" t="str">
            <v/>
          </cell>
          <cell r="AA168" t="str">
            <v/>
          </cell>
          <cell r="AB168" t="str">
            <v/>
          </cell>
          <cell r="AC168" t="str">
            <v/>
          </cell>
          <cell r="AD168" t="str">
            <v/>
          </cell>
          <cell r="AE168" t="str">
            <v/>
          </cell>
          <cell r="AF168" t="str">
            <v/>
          </cell>
          <cell r="AG168" t="str">
            <v/>
          </cell>
          <cell r="AH168" t="str">
            <v/>
          </cell>
          <cell r="AI168" t="str">
            <v/>
          </cell>
          <cell r="AJ168" t="str">
            <v/>
          </cell>
          <cell r="AK168" t="str">
            <v/>
          </cell>
          <cell r="AL168" t="str">
            <v/>
          </cell>
          <cell r="AM168" t="str">
            <v/>
          </cell>
          <cell r="AN168" t="str">
            <v/>
          </cell>
          <cell r="AO168" t="str">
            <v/>
          </cell>
          <cell r="AP168" t="str">
            <v/>
          </cell>
          <cell r="AQ168" t="str">
            <v/>
          </cell>
          <cell r="AR168" t="str">
            <v/>
          </cell>
          <cell r="AS168" t="str">
            <v/>
          </cell>
          <cell r="AT168" t="str">
            <v/>
          </cell>
          <cell r="AU168" t="str">
            <v/>
          </cell>
          <cell r="AV168" t="str">
            <v/>
          </cell>
          <cell r="AW168" t="str">
            <v/>
          </cell>
          <cell r="AX168" t="str">
            <v/>
          </cell>
          <cell r="AY168" t="str">
            <v/>
          </cell>
          <cell r="AZ168" t="str">
            <v/>
          </cell>
          <cell r="BA168" t="str">
            <v/>
          </cell>
          <cell r="BB168" t="str">
            <v/>
          </cell>
          <cell r="BC168" t="str">
            <v/>
          </cell>
          <cell r="BD168" t="str">
            <v/>
          </cell>
          <cell r="BE168" t="str">
            <v/>
          </cell>
          <cell r="BF168" t="str">
            <v/>
          </cell>
          <cell r="BG168" t="str">
            <v/>
          </cell>
          <cell r="BH168" t="str">
            <v/>
          </cell>
          <cell r="BI168" t="str">
            <v/>
          </cell>
          <cell r="BJ168" t="str">
            <v/>
          </cell>
          <cell r="BK168" t="str">
            <v/>
          </cell>
          <cell r="BL168" t="str">
            <v/>
          </cell>
          <cell r="BM168" t="str">
            <v/>
          </cell>
          <cell r="BN168" t="str">
            <v/>
          </cell>
          <cell r="BO168" t="str">
            <v/>
          </cell>
          <cell r="BP168" t="str">
            <v/>
          </cell>
          <cell r="BQ168" t="str">
            <v/>
          </cell>
          <cell r="BR168" t="str">
            <v/>
          </cell>
          <cell r="BS168" t="str">
            <v/>
          </cell>
          <cell r="BT168" t="str">
            <v/>
          </cell>
          <cell r="BU168" t="str">
            <v/>
          </cell>
          <cell r="BV168" t="str">
            <v/>
          </cell>
          <cell r="BW168" t="str">
            <v/>
          </cell>
          <cell r="BX168" t="str">
            <v/>
          </cell>
        </row>
        <row r="169">
          <cell r="C169" t="str">
            <v/>
          </cell>
          <cell r="D169" t="str">
            <v/>
          </cell>
          <cell r="E169" t="str">
            <v/>
          </cell>
          <cell r="F169" t="str">
            <v/>
          </cell>
          <cell r="G169" t="str">
            <v/>
          </cell>
          <cell r="H169" t="str">
            <v/>
          </cell>
          <cell r="I169" t="str">
            <v/>
          </cell>
          <cell r="J169" t="str">
            <v/>
          </cell>
          <cell r="K169" t="str">
            <v/>
          </cell>
          <cell r="L169" t="str">
            <v/>
          </cell>
          <cell r="M169" t="str">
            <v/>
          </cell>
          <cell r="N169" t="str">
            <v/>
          </cell>
          <cell r="O169" t="str">
            <v/>
          </cell>
          <cell r="P169" t="str">
            <v/>
          </cell>
          <cell r="Q169" t="str">
            <v/>
          </cell>
          <cell r="R169" t="str">
            <v/>
          </cell>
          <cell r="S169" t="str">
            <v/>
          </cell>
          <cell r="T169" t="str">
            <v/>
          </cell>
          <cell r="U169" t="str">
            <v/>
          </cell>
          <cell r="V169" t="str">
            <v/>
          </cell>
          <cell r="W169" t="str">
            <v/>
          </cell>
          <cell r="X169" t="str">
            <v/>
          </cell>
          <cell r="Y169" t="str">
            <v/>
          </cell>
          <cell r="Z169" t="str">
            <v/>
          </cell>
          <cell r="AA169" t="str">
            <v/>
          </cell>
          <cell r="AB169" t="str">
            <v/>
          </cell>
          <cell r="AC169" t="str">
            <v/>
          </cell>
          <cell r="AD169" t="str">
            <v/>
          </cell>
          <cell r="AE169" t="str">
            <v/>
          </cell>
          <cell r="AF169" t="str">
            <v/>
          </cell>
          <cell r="AG169" t="str">
            <v/>
          </cell>
          <cell r="AH169" t="str">
            <v/>
          </cell>
          <cell r="AI169" t="str">
            <v/>
          </cell>
          <cell r="AJ169" t="str">
            <v/>
          </cell>
          <cell r="AK169" t="str">
            <v/>
          </cell>
          <cell r="AL169" t="str">
            <v/>
          </cell>
          <cell r="AM169" t="str">
            <v/>
          </cell>
          <cell r="AN169" t="str">
            <v/>
          </cell>
          <cell r="AO169" t="str">
            <v/>
          </cell>
          <cell r="AP169" t="str">
            <v/>
          </cell>
          <cell r="AQ169" t="str">
            <v/>
          </cell>
          <cell r="AR169" t="str">
            <v/>
          </cell>
          <cell r="AS169" t="str">
            <v/>
          </cell>
          <cell r="AT169" t="str">
            <v/>
          </cell>
          <cell r="AU169" t="str">
            <v/>
          </cell>
          <cell r="AV169" t="str">
            <v/>
          </cell>
          <cell r="AW169" t="str">
            <v/>
          </cell>
          <cell r="AX169" t="str">
            <v/>
          </cell>
          <cell r="AY169" t="str">
            <v/>
          </cell>
          <cell r="AZ169" t="str">
            <v/>
          </cell>
          <cell r="BA169" t="str">
            <v/>
          </cell>
          <cell r="BB169" t="str">
            <v/>
          </cell>
          <cell r="BC169" t="str">
            <v/>
          </cell>
          <cell r="BD169" t="str">
            <v/>
          </cell>
          <cell r="BE169" t="str">
            <v/>
          </cell>
          <cell r="BF169" t="str">
            <v/>
          </cell>
          <cell r="BG169" t="str">
            <v/>
          </cell>
          <cell r="BH169" t="str">
            <v/>
          </cell>
          <cell r="BI169" t="str">
            <v/>
          </cell>
          <cell r="BJ169" t="str">
            <v/>
          </cell>
          <cell r="BK169" t="str">
            <v/>
          </cell>
          <cell r="BL169" t="str">
            <v/>
          </cell>
          <cell r="BM169" t="str">
            <v/>
          </cell>
          <cell r="BN169" t="str">
            <v/>
          </cell>
          <cell r="BO169" t="str">
            <v/>
          </cell>
          <cell r="BP169" t="str">
            <v/>
          </cell>
          <cell r="BQ169" t="str">
            <v/>
          </cell>
          <cell r="BR169" t="str">
            <v/>
          </cell>
          <cell r="BS169" t="str">
            <v/>
          </cell>
          <cell r="BT169" t="str">
            <v/>
          </cell>
          <cell r="BU169" t="str">
            <v/>
          </cell>
          <cell r="BV169" t="str">
            <v/>
          </cell>
          <cell r="BW169" t="str">
            <v/>
          </cell>
          <cell r="BX169" t="str">
            <v/>
          </cell>
        </row>
        <row r="170">
          <cell r="C170" t="str">
            <v/>
          </cell>
          <cell r="D170" t="str">
            <v/>
          </cell>
          <cell r="E170" t="str">
            <v/>
          </cell>
          <cell r="F170" t="str">
            <v/>
          </cell>
          <cell r="G170" t="str">
            <v/>
          </cell>
          <cell r="H170" t="str">
            <v/>
          </cell>
          <cell r="I170" t="str">
            <v/>
          </cell>
          <cell r="J170" t="str">
            <v/>
          </cell>
          <cell r="K170" t="str">
            <v/>
          </cell>
          <cell r="L170" t="str">
            <v/>
          </cell>
          <cell r="M170" t="str">
            <v/>
          </cell>
          <cell r="N170" t="str">
            <v/>
          </cell>
          <cell r="O170" t="str">
            <v/>
          </cell>
          <cell r="P170" t="str">
            <v/>
          </cell>
          <cell r="Q170" t="str">
            <v/>
          </cell>
          <cell r="R170" t="str">
            <v/>
          </cell>
          <cell r="S170" t="str">
            <v/>
          </cell>
          <cell r="T170" t="str">
            <v/>
          </cell>
          <cell r="U170" t="str">
            <v/>
          </cell>
          <cell r="V170" t="str">
            <v/>
          </cell>
          <cell r="W170" t="str">
            <v/>
          </cell>
          <cell r="X170" t="str">
            <v/>
          </cell>
          <cell r="Y170" t="str">
            <v/>
          </cell>
          <cell r="Z170" t="str">
            <v/>
          </cell>
          <cell r="AA170" t="str">
            <v/>
          </cell>
          <cell r="AB170" t="str">
            <v/>
          </cell>
          <cell r="AC170" t="str">
            <v/>
          </cell>
          <cell r="AD170" t="str">
            <v/>
          </cell>
          <cell r="AE170" t="str">
            <v/>
          </cell>
          <cell r="AF170" t="str">
            <v/>
          </cell>
          <cell r="AG170" t="str">
            <v/>
          </cell>
          <cell r="AH170" t="str">
            <v/>
          </cell>
          <cell r="AI170" t="str">
            <v/>
          </cell>
          <cell r="AJ170" t="str">
            <v/>
          </cell>
          <cell r="AK170" t="str">
            <v/>
          </cell>
          <cell r="AL170" t="str">
            <v/>
          </cell>
          <cell r="AM170" t="str">
            <v/>
          </cell>
          <cell r="AN170" t="str">
            <v/>
          </cell>
          <cell r="AO170" t="str">
            <v/>
          </cell>
          <cell r="AP170" t="str">
            <v/>
          </cell>
          <cell r="AQ170" t="str">
            <v/>
          </cell>
          <cell r="AR170" t="str">
            <v/>
          </cell>
          <cell r="AS170" t="str">
            <v/>
          </cell>
          <cell r="AT170" t="str">
            <v/>
          </cell>
          <cell r="AU170" t="str">
            <v/>
          </cell>
          <cell r="AV170" t="str">
            <v/>
          </cell>
          <cell r="AW170" t="str">
            <v/>
          </cell>
          <cell r="AX170" t="str">
            <v/>
          </cell>
          <cell r="AY170" t="str">
            <v/>
          </cell>
          <cell r="AZ170" t="str">
            <v/>
          </cell>
          <cell r="BA170" t="str">
            <v/>
          </cell>
          <cell r="BB170" t="str">
            <v/>
          </cell>
          <cell r="BC170" t="str">
            <v/>
          </cell>
          <cell r="BD170" t="str">
            <v/>
          </cell>
          <cell r="BE170" t="str">
            <v/>
          </cell>
          <cell r="BF170" t="str">
            <v/>
          </cell>
          <cell r="BG170" t="str">
            <v/>
          </cell>
          <cell r="BH170" t="str">
            <v/>
          </cell>
          <cell r="BI170" t="str">
            <v/>
          </cell>
          <cell r="BJ170" t="str">
            <v/>
          </cell>
          <cell r="BK170" t="str">
            <v/>
          </cell>
          <cell r="BL170" t="str">
            <v/>
          </cell>
          <cell r="BM170" t="str">
            <v/>
          </cell>
          <cell r="BN170" t="str">
            <v/>
          </cell>
          <cell r="BO170" t="str">
            <v/>
          </cell>
          <cell r="BP170" t="str">
            <v/>
          </cell>
          <cell r="BQ170" t="str">
            <v/>
          </cell>
          <cell r="BR170" t="str">
            <v/>
          </cell>
          <cell r="BS170" t="str">
            <v/>
          </cell>
          <cell r="BT170" t="str">
            <v/>
          </cell>
          <cell r="BU170" t="str">
            <v/>
          </cell>
          <cell r="BV170" t="str">
            <v/>
          </cell>
          <cell r="BW170" t="str">
            <v/>
          </cell>
          <cell r="BX170" t="str">
            <v/>
          </cell>
        </row>
        <row r="171">
          <cell r="C171" t="str">
            <v/>
          </cell>
          <cell r="D171" t="str">
            <v/>
          </cell>
          <cell r="E171" t="str">
            <v/>
          </cell>
          <cell r="F171" t="str">
            <v/>
          </cell>
          <cell r="G171" t="str">
            <v/>
          </cell>
          <cell r="H171" t="str">
            <v/>
          </cell>
          <cell r="I171" t="str">
            <v/>
          </cell>
          <cell r="J171" t="str">
            <v/>
          </cell>
          <cell r="K171" t="str">
            <v/>
          </cell>
          <cell r="L171" t="str">
            <v/>
          </cell>
          <cell r="M171" t="str">
            <v/>
          </cell>
          <cell r="N171" t="str">
            <v/>
          </cell>
          <cell r="O171" t="str">
            <v/>
          </cell>
          <cell r="P171" t="str">
            <v/>
          </cell>
          <cell r="Q171" t="str">
            <v/>
          </cell>
          <cell r="R171" t="str">
            <v/>
          </cell>
          <cell r="S171" t="str">
            <v/>
          </cell>
          <cell r="T171" t="str">
            <v/>
          </cell>
          <cell r="U171" t="str">
            <v/>
          </cell>
          <cell r="V171" t="str">
            <v/>
          </cell>
          <cell r="W171" t="str">
            <v/>
          </cell>
          <cell r="X171" t="str">
            <v/>
          </cell>
          <cell r="Y171" t="str">
            <v/>
          </cell>
          <cell r="Z171" t="str">
            <v/>
          </cell>
          <cell r="AA171" t="str">
            <v/>
          </cell>
          <cell r="AB171" t="str">
            <v/>
          </cell>
          <cell r="AC171" t="str">
            <v/>
          </cell>
          <cell r="AD171" t="str">
            <v/>
          </cell>
          <cell r="AE171" t="str">
            <v/>
          </cell>
          <cell r="AF171" t="str">
            <v/>
          </cell>
          <cell r="AG171" t="str">
            <v/>
          </cell>
          <cell r="AH171" t="str">
            <v/>
          </cell>
          <cell r="AI171" t="str">
            <v/>
          </cell>
          <cell r="AJ171" t="str">
            <v/>
          </cell>
          <cell r="AK171" t="str">
            <v/>
          </cell>
          <cell r="AL171" t="str">
            <v/>
          </cell>
          <cell r="AM171" t="str">
            <v/>
          </cell>
          <cell r="AN171" t="str">
            <v/>
          </cell>
          <cell r="AO171" t="str">
            <v/>
          </cell>
          <cell r="AP171" t="str">
            <v/>
          </cell>
          <cell r="AQ171" t="str">
            <v/>
          </cell>
          <cell r="AR171" t="str">
            <v/>
          </cell>
          <cell r="AS171" t="str">
            <v/>
          </cell>
          <cell r="AT171" t="str">
            <v/>
          </cell>
          <cell r="AU171" t="str">
            <v/>
          </cell>
          <cell r="AV171" t="str">
            <v/>
          </cell>
          <cell r="AW171" t="str">
            <v/>
          </cell>
          <cell r="AX171" t="str">
            <v/>
          </cell>
          <cell r="AY171" t="str">
            <v/>
          </cell>
          <cell r="AZ171" t="str">
            <v/>
          </cell>
          <cell r="BA171" t="str">
            <v/>
          </cell>
          <cell r="BB171" t="str">
            <v/>
          </cell>
          <cell r="BC171" t="str">
            <v/>
          </cell>
          <cell r="BD171" t="str">
            <v/>
          </cell>
          <cell r="BE171" t="str">
            <v/>
          </cell>
          <cell r="BF171" t="str">
            <v/>
          </cell>
          <cell r="BG171" t="str">
            <v/>
          </cell>
          <cell r="BH171" t="str">
            <v/>
          </cell>
          <cell r="BI171" t="str">
            <v/>
          </cell>
          <cell r="BJ171" t="str">
            <v/>
          </cell>
          <cell r="BK171" t="str">
            <v/>
          </cell>
          <cell r="BL171" t="str">
            <v/>
          </cell>
          <cell r="BM171" t="str">
            <v/>
          </cell>
          <cell r="BN171" t="str">
            <v/>
          </cell>
          <cell r="BO171" t="str">
            <v/>
          </cell>
          <cell r="BP171" t="str">
            <v/>
          </cell>
          <cell r="BQ171" t="str">
            <v/>
          </cell>
          <cell r="BR171" t="str">
            <v/>
          </cell>
          <cell r="BS171" t="str">
            <v/>
          </cell>
          <cell r="BT171" t="str">
            <v/>
          </cell>
          <cell r="BU171" t="str">
            <v/>
          </cell>
          <cell r="BV171" t="str">
            <v/>
          </cell>
          <cell r="BW171" t="str">
            <v/>
          </cell>
          <cell r="BX171" t="str">
            <v/>
          </cell>
        </row>
        <row r="172">
          <cell r="C172" t="str">
            <v/>
          </cell>
          <cell r="D172" t="str">
            <v/>
          </cell>
          <cell r="E172" t="str">
            <v/>
          </cell>
          <cell r="F172" t="str">
            <v/>
          </cell>
          <cell r="G172" t="str">
            <v/>
          </cell>
          <cell r="H172" t="str">
            <v/>
          </cell>
          <cell r="I172" t="str">
            <v/>
          </cell>
          <cell r="J172" t="str">
            <v/>
          </cell>
          <cell r="K172" t="str">
            <v/>
          </cell>
          <cell r="L172" t="str">
            <v/>
          </cell>
          <cell r="M172" t="str">
            <v/>
          </cell>
          <cell r="N172" t="str">
            <v/>
          </cell>
          <cell r="O172" t="str">
            <v/>
          </cell>
          <cell r="P172" t="str">
            <v/>
          </cell>
          <cell r="Q172" t="str">
            <v/>
          </cell>
          <cell r="R172" t="str">
            <v/>
          </cell>
          <cell r="S172" t="str">
            <v/>
          </cell>
          <cell r="T172" t="str">
            <v/>
          </cell>
          <cell r="U172" t="str">
            <v/>
          </cell>
          <cell r="V172" t="str">
            <v/>
          </cell>
          <cell r="W172" t="str">
            <v/>
          </cell>
          <cell r="X172" t="str">
            <v/>
          </cell>
          <cell r="Y172" t="str">
            <v/>
          </cell>
          <cell r="Z172" t="str">
            <v/>
          </cell>
          <cell r="AA172" t="str">
            <v/>
          </cell>
          <cell r="AB172" t="str">
            <v/>
          </cell>
          <cell r="AC172" t="str">
            <v/>
          </cell>
          <cell r="AD172" t="str">
            <v/>
          </cell>
          <cell r="AE172" t="str">
            <v/>
          </cell>
          <cell r="AF172" t="str">
            <v/>
          </cell>
          <cell r="AG172" t="str">
            <v/>
          </cell>
          <cell r="AH172" t="str">
            <v/>
          </cell>
          <cell r="AI172" t="str">
            <v/>
          </cell>
          <cell r="AJ172" t="str">
            <v/>
          </cell>
          <cell r="AK172" t="str">
            <v/>
          </cell>
          <cell r="AL172" t="str">
            <v/>
          </cell>
          <cell r="AM172" t="str">
            <v/>
          </cell>
          <cell r="AN172" t="str">
            <v/>
          </cell>
          <cell r="AO172" t="str">
            <v/>
          </cell>
          <cell r="AP172" t="str">
            <v/>
          </cell>
          <cell r="AQ172" t="str">
            <v/>
          </cell>
          <cell r="AR172" t="str">
            <v/>
          </cell>
          <cell r="AS172" t="str">
            <v/>
          </cell>
          <cell r="AT172" t="str">
            <v/>
          </cell>
          <cell r="AU172" t="str">
            <v/>
          </cell>
          <cell r="AV172" t="str">
            <v/>
          </cell>
          <cell r="AW172" t="str">
            <v/>
          </cell>
          <cell r="AX172" t="str">
            <v/>
          </cell>
          <cell r="AY172" t="str">
            <v/>
          </cell>
          <cell r="AZ172" t="str">
            <v/>
          </cell>
          <cell r="BA172" t="str">
            <v/>
          </cell>
          <cell r="BB172" t="str">
            <v/>
          </cell>
          <cell r="BC172" t="str">
            <v/>
          </cell>
          <cell r="BD172" t="str">
            <v/>
          </cell>
          <cell r="BE172" t="str">
            <v/>
          </cell>
          <cell r="BF172" t="str">
            <v/>
          </cell>
          <cell r="BG172" t="str">
            <v/>
          </cell>
          <cell r="BH172" t="str">
            <v/>
          </cell>
          <cell r="BI172" t="str">
            <v/>
          </cell>
          <cell r="BJ172" t="str">
            <v/>
          </cell>
          <cell r="BK172" t="str">
            <v/>
          </cell>
          <cell r="BL172" t="str">
            <v/>
          </cell>
          <cell r="BM172" t="str">
            <v/>
          </cell>
          <cell r="BN172" t="str">
            <v/>
          </cell>
          <cell r="BO172" t="str">
            <v/>
          </cell>
          <cell r="BP172" t="str">
            <v/>
          </cell>
          <cell r="BQ172" t="str">
            <v/>
          </cell>
          <cell r="BR172" t="str">
            <v/>
          </cell>
          <cell r="BS172" t="str">
            <v/>
          </cell>
          <cell r="BT172" t="str">
            <v/>
          </cell>
          <cell r="BU172" t="str">
            <v/>
          </cell>
          <cell r="BV172" t="str">
            <v/>
          </cell>
          <cell r="BW172" t="str">
            <v/>
          </cell>
          <cell r="BX172" t="str">
            <v/>
          </cell>
        </row>
        <row r="173">
          <cell r="C173" t="str">
            <v/>
          </cell>
          <cell r="D173" t="str">
            <v/>
          </cell>
          <cell r="E173" t="str">
            <v/>
          </cell>
          <cell r="F173" t="str">
            <v/>
          </cell>
          <cell r="G173" t="str">
            <v/>
          </cell>
          <cell r="H173" t="str">
            <v/>
          </cell>
          <cell r="I173" t="str">
            <v/>
          </cell>
          <cell r="J173" t="str">
            <v/>
          </cell>
          <cell r="K173" t="str">
            <v/>
          </cell>
          <cell r="L173" t="str">
            <v/>
          </cell>
          <cell r="M173" t="str">
            <v/>
          </cell>
          <cell r="N173" t="str">
            <v/>
          </cell>
          <cell r="O173" t="str">
            <v/>
          </cell>
          <cell r="P173" t="str">
            <v/>
          </cell>
          <cell r="Q173" t="str">
            <v/>
          </cell>
          <cell r="R173" t="str">
            <v/>
          </cell>
          <cell r="S173" t="str">
            <v/>
          </cell>
          <cell r="T173" t="str">
            <v/>
          </cell>
          <cell r="U173" t="str">
            <v/>
          </cell>
          <cell r="V173" t="str">
            <v/>
          </cell>
          <cell r="W173" t="str">
            <v/>
          </cell>
          <cell r="X173" t="str">
            <v/>
          </cell>
          <cell r="Y173" t="str">
            <v/>
          </cell>
          <cell r="Z173" t="str">
            <v/>
          </cell>
          <cell r="AA173" t="str">
            <v/>
          </cell>
          <cell r="AB173" t="str">
            <v/>
          </cell>
          <cell r="AC173" t="str">
            <v/>
          </cell>
          <cell r="AD173" t="str">
            <v/>
          </cell>
          <cell r="AE173" t="str">
            <v/>
          </cell>
          <cell r="AF173" t="str">
            <v/>
          </cell>
          <cell r="AG173" t="str">
            <v/>
          </cell>
          <cell r="AH173" t="str">
            <v/>
          </cell>
          <cell r="AI173" t="str">
            <v/>
          </cell>
          <cell r="AJ173" t="str">
            <v/>
          </cell>
          <cell r="AK173" t="str">
            <v/>
          </cell>
          <cell r="AL173" t="str">
            <v/>
          </cell>
          <cell r="AM173" t="str">
            <v/>
          </cell>
          <cell r="AN173" t="str">
            <v/>
          </cell>
          <cell r="AO173" t="str">
            <v/>
          </cell>
          <cell r="AP173" t="str">
            <v/>
          </cell>
          <cell r="AQ173" t="str">
            <v/>
          </cell>
          <cell r="AR173" t="str">
            <v/>
          </cell>
          <cell r="AS173" t="str">
            <v/>
          </cell>
          <cell r="AT173" t="str">
            <v/>
          </cell>
          <cell r="AU173" t="str">
            <v/>
          </cell>
          <cell r="AV173" t="str">
            <v/>
          </cell>
          <cell r="AW173" t="str">
            <v/>
          </cell>
          <cell r="AX173" t="str">
            <v/>
          </cell>
          <cell r="AY173" t="str">
            <v/>
          </cell>
          <cell r="AZ173" t="str">
            <v/>
          </cell>
          <cell r="BA173" t="str">
            <v/>
          </cell>
          <cell r="BB173" t="str">
            <v/>
          </cell>
          <cell r="BC173" t="str">
            <v/>
          </cell>
          <cell r="BD173" t="str">
            <v/>
          </cell>
          <cell r="BE173" t="str">
            <v/>
          </cell>
          <cell r="BF173" t="str">
            <v/>
          </cell>
          <cell r="BG173" t="str">
            <v/>
          </cell>
          <cell r="BH173" t="str">
            <v/>
          </cell>
          <cell r="BI173" t="str">
            <v/>
          </cell>
          <cell r="BJ173" t="str">
            <v/>
          </cell>
          <cell r="BK173" t="str">
            <v/>
          </cell>
          <cell r="BL173" t="str">
            <v/>
          </cell>
          <cell r="BM173" t="str">
            <v/>
          </cell>
          <cell r="BN173" t="str">
            <v/>
          </cell>
          <cell r="BO173" t="str">
            <v/>
          </cell>
          <cell r="BP173" t="str">
            <v/>
          </cell>
          <cell r="BQ173" t="str">
            <v/>
          </cell>
          <cell r="BR173" t="str">
            <v/>
          </cell>
          <cell r="BS173" t="str">
            <v/>
          </cell>
          <cell r="BT173" t="str">
            <v/>
          </cell>
          <cell r="BU173" t="str">
            <v/>
          </cell>
          <cell r="BV173" t="str">
            <v/>
          </cell>
          <cell r="BW173" t="str">
            <v/>
          </cell>
          <cell r="BX173" t="str">
            <v/>
          </cell>
        </row>
        <row r="174">
          <cell r="C174" t="str">
            <v/>
          </cell>
          <cell r="D174" t="str">
            <v/>
          </cell>
          <cell r="E174" t="str">
            <v/>
          </cell>
          <cell r="F174" t="str">
            <v/>
          </cell>
          <cell r="G174" t="str">
            <v/>
          </cell>
          <cell r="H174" t="str">
            <v/>
          </cell>
          <cell r="I174" t="str">
            <v/>
          </cell>
          <cell r="J174" t="str">
            <v/>
          </cell>
          <cell r="K174" t="str">
            <v/>
          </cell>
          <cell r="L174" t="str">
            <v/>
          </cell>
          <cell r="M174" t="str">
            <v/>
          </cell>
          <cell r="N174" t="str">
            <v/>
          </cell>
          <cell r="O174" t="str">
            <v/>
          </cell>
          <cell r="P174" t="str">
            <v/>
          </cell>
          <cell r="Q174" t="str">
            <v/>
          </cell>
          <cell r="R174" t="str">
            <v/>
          </cell>
          <cell r="S174" t="str">
            <v/>
          </cell>
          <cell r="T174" t="str">
            <v/>
          </cell>
          <cell r="U174" t="str">
            <v/>
          </cell>
          <cell r="V174" t="str">
            <v/>
          </cell>
          <cell r="W174" t="str">
            <v/>
          </cell>
          <cell r="X174" t="str">
            <v/>
          </cell>
          <cell r="Y174" t="str">
            <v/>
          </cell>
          <cell r="Z174" t="str">
            <v/>
          </cell>
          <cell r="AA174" t="str">
            <v/>
          </cell>
          <cell r="AB174" t="str">
            <v/>
          </cell>
          <cell r="AC174" t="str">
            <v/>
          </cell>
          <cell r="AD174" t="str">
            <v/>
          </cell>
          <cell r="AE174" t="str">
            <v/>
          </cell>
          <cell r="AF174" t="str">
            <v/>
          </cell>
          <cell r="AG174" t="str">
            <v/>
          </cell>
          <cell r="AH174" t="str">
            <v/>
          </cell>
          <cell r="AI174" t="str">
            <v/>
          </cell>
          <cell r="AJ174" t="str">
            <v/>
          </cell>
          <cell r="AK174" t="str">
            <v/>
          </cell>
          <cell r="AL174" t="str">
            <v/>
          </cell>
          <cell r="AM174" t="str">
            <v/>
          </cell>
          <cell r="AN174" t="str">
            <v/>
          </cell>
          <cell r="AO174" t="str">
            <v/>
          </cell>
          <cell r="AP174" t="str">
            <v/>
          </cell>
          <cell r="AQ174" t="str">
            <v/>
          </cell>
          <cell r="AR174" t="str">
            <v/>
          </cell>
          <cell r="AS174" t="str">
            <v/>
          </cell>
          <cell r="AT174" t="str">
            <v/>
          </cell>
          <cell r="AU174" t="str">
            <v/>
          </cell>
          <cell r="AV174" t="str">
            <v/>
          </cell>
          <cell r="AW174" t="str">
            <v/>
          </cell>
          <cell r="AX174" t="str">
            <v/>
          </cell>
          <cell r="AY174" t="str">
            <v/>
          </cell>
          <cell r="AZ174" t="str">
            <v/>
          </cell>
          <cell r="BA174" t="str">
            <v/>
          </cell>
          <cell r="BB174" t="str">
            <v/>
          </cell>
          <cell r="BC174" t="str">
            <v/>
          </cell>
          <cell r="BD174" t="str">
            <v/>
          </cell>
          <cell r="BE174" t="str">
            <v/>
          </cell>
          <cell r="BF174" t="str">
            <v/>
          </cell>
          <cell r="BG174" t="str">
            <v/>
          </cell>
          <cell r="BH174" t="str">
            <v/>
          </cell>
          <cell r="BI174" t="str">
            <v/>
          </cell>
          <cell r="BJ174" t="str">
            <v/>
          </cell>
          <cell r="BK174" t="str">
            <v/>
          </cell>
          <cell r="BL174" t="str">
            <v/>
          </cell>
          <cell r="BM174" t="str">
            <v/>
          </cell>
          <cell r="BN174" t="str">
            <v/>
          </cell>
          <cell r="BO174" t="str">
            <v/>
          </cell>
          <cell r="BP174" t="str">
            <v/>
          </cell>
          <cell r="BQ174" t="str">
            <v/>
          </cell>
          <cell r="BR174" t="str">
            <v/>
          </cell>
          <cell r="BS174" t="str">
            <v/>
          </cell>
          <cell r="BT174" t="str">
            <v/>
          </cell>
          <cell r="BU174" t="str">
            <v/>
          </cell>
          <cell r="BV174" t="str">
            <v/>
          </cell>
          <cell r="BW174" t="str">
            <v/>
          </cell>
          <cell r="BX174" t="str">
            <v/>
          </cell>
        </row>
        <row r="175">
          <cell r="C175" t="str">
            <v/>
          </cell>
          <cell r="D175" t="str">
            <v/>
          </cell>
          <cell r="E175" t="str">
            <v/>
          </cell>
          <cell r="F175" t="str">
            <v/>
          </cell>
          <cell r="G175" t="str">
            <v/>
          </cell>
          <cell r="H175" t="str">
            <v/>
          </cell>
          <cell r="I175" t="str">
            <v/>
          </cell>
          <cell r="J175" t="str">
            <v/>
          </cell>
          <cell r="K175" t="str">
            <v/>
          </cell>
          <cell r="L175" t="str">
            <v/>
          </cell>
          <cell r="M175" t="str">
            <v/>
          </cell>
          <cell r="N175" t="str">
            <v/>
          </cell>
          <cell r="O175" t="str">
            <v/>
          </cell>
          <cell r="P175" t="str">
            <v/>
          </cell>
          <cell r="Q175" t="str">
            <v/>
          </cell>
          <cell r="R175" t="str">
            <v/>
          </cell>
          <cell r="S175" t="str">
            <v/>
          </cell>
          <cell r="T175" t="str">
            <v/>
          </cell>
          <cell r="U175" t="str">
            <v/>
          </cell>
          <cell r="V175" t="str">
            <v/>
          </cell>
          <cell r="W175" t="str">
            <v/>
          </cell>
          <cell r="X175" t="str">
            <v/>
          </cell>
          <cell r="Y175" t="str">
            <v/>
          </cell>
          <cell r="Z175" t="str">
            <v/>
          </cell>
          <cell r="AA175" t="str">
            <v/>
          </cell>
          <cell r="AB175" t="str">
            <v/>
          </cell>
          <cell r="AC175" t="str">
            <v/>
          </cell>
          <cell r="AD175" t="str">
            <v/>
          </cell>
          <cell r="AE175" t="str">
            <v/>
          </cell>
          <cell r="AF175" t="str">
            <v/>
          </cell>
          <cell r="AG175" t="str">
            <v/>
          </cell>
          <cell r="AH175" t="str">
            <v/>
          </cell>
          <cell r="AI175" t="str">
            <v/>
          </cell>
          <cell r="AJ175" t="str">
            <v/>
          </cell>
          <cell r="AK175" t="str">
            <v/>
          </cell>
          <cell r="AL175" t="str">
            <v/>
          </cell>
          <cell r="AM175" t="str">
            <v/>
          </cell>
          <cell r="AN175" t="str">
            <v/>
          </cell>
          <cell r="AO175" t="str">
            <v/>
          </cell>
          <cell r="AP175" t="str">
            <v/>
          </cell>
          <cell r="AQ175" t="str">
            <v/>
          </cell>
          <cell r="AR175" t="str">
            <v/>
          </cell>
          <cell r="AS175" t="str">
            <v/>
          </cell>
          <cell r="AT175" t="str">
            <v/>
          </cell>
          <cell r="AU175" t="str">
            <v/>
          </cell>
          <cell r="AV175" t="str">
            <v/>
          </cell>
          <cell r="AW175" t="str">
            <v/>
          </cell>
          <cell r="AX175" t="str">
            <v/>
          </cell>
          <cell r="AY175" t="str">
            <v/>
          </cell>
          <cell r="AZ175" t="str">
            <v/>
          </cell>
          <cell r="BA175" t="str">
            <v/>
          </cell>
          <cell r="BB175" t="str">
            <v/>
          </cell>
          <cell r="BC175" t="str">
            <v/>
          </cell>
          <cell r="BD175" t="str">
            <v/>
          </cell>
          <cell r="BE175" t="str">
            <v/>
          </cell>
          <cell r="BF175" t="str">
            <v/>
          </cell>
          <cell r="BG175" t="str">
            <v/>
          </cell>
          <cell r="BH175" t="str">
            <v/>
          </cell>
          <cell r="BI175" t="str">
            <v/>
          </cell>
          <cell r="BJ175" t="str">
            <v/>
          </cell>
          <cell r="BK175" t="str">
            <v/>
          </cell>
          <cell r="BL175" t="str">
            <v/>
          </cell>
          <cell r="BM175" t="str">
            <v/>
          </cell>
          <cell r="BN175" t="str">
            <v/>
          </cell>
          <cell r="BO175" t="str">
            <v/>
          </cell>
          <cell r="BP175" t="str">
            <v/>
          </cell>
          <cell r="BQ175" t="str">
            <v/>
          </cell>
          <cell r="BR175" t="str">
            <v/>
          </cell>
          <cell r="BS175" t="str">
            <v/>
          </cell>
          <cell r="BT175" t="str">
            <v/>
          </cell>
          <cell r="BU175" t="str">
            <v/>
          </cell>
          <cell r="BV175" t="str">
            <v/>
          </cell>
          <cell r="BW175" t="str">
            <v/>
          </cell>
          <cell r="BX175" t="str">
            <v/>
          </cell>
        </row>
        <row r="176">
          <cell r="C176" t="str">
            <v/>
          </cell>
          <cell r="D176" t="str">
            <v/>
          </cell>
          <cell r="E176" t="str">
            <v/>
          </cell>
          <cell r="F176" t="str">
            <v/>
          </cell>
          <cell r="G176" t="str">
            <v/>
          </cell>
          <cell r="H176" t="str">
            <v/>
          </cell>
          <cell r="I176" t="str">
            <v/>
          </cell>
          <cell r="J176" t="str">
            <v/>
          </cell>
          <cell r="K176" t="str">
            <v/>
          </cell>
          <cell r="L176" t="str">
            <v/>
          </cell>
          <cell r="M176" t="str">
            <v/>
          </cell>
          <cell r="N176" t="str">
            <v/>
          </cell>
          <cell r="O176" t="str">
            <v/>
          </cell>
          <cell r="P176" t="str">
            <v/>
          </cell>
          <cell r="Q176" t="str">
            <v/>
          </cell>
          <cell r="R176" t="str">
            <v/>
          </cell>
          <cell r="S176" t="str">
            <v/>
          </cell>
          <cell r="T176" t="str">
            <v/>
          </cell>
          <cell r="U176" t="str">
            <v/>
          </cell>
          <cell r="V176" t="str">
            <v/>
          </cell>
          <cell r="W176" t="str">
            <v/>
          </cell>
          <cell r="X176" t="str">
            <v/>
          </cell>
          <cell r="Y176" t="str">
            <v/>
          </cell>
          <cell r="Z176" t="str">
            <v/>
          </cell>
          <cell r="AA176" t="str">
            <v/>
          </cell>
          <cell r="AB176" t="str">
            <v/>
          </cell>
          <cell r="AC176" t="str">
            <v/>
          </cell>
          <cell r="AD176" t="str">
            <v/>
          </cell>
          <cell r="AE176" t="str">
            <v/>
          </cell>
          <cell r="AF176" t="str">
            <v/>
          </cell>
          <cell r="AG176" t="str">
            <v/>
          </cell>
          <cell r="AH176" t="str">
            <v/>
          </cell>
          <cell r="AI176" t="str">
            <v/>
          </cell>
          <cell r="AJ176" t="str">
            <v/>
          </cell>
          <cell r="AK176" t="str">
            <v/>
          </cell>
          <cell r="AL176" t="str">
            <v/>
          </cell>
          <cell r="AM176" t="str">
            <v/>
          </cell>
          <cell r="AN176" t="str">
            <v/>
          </cell>
          <cell r="AO176" t="str">
            <v/>
          </cell>
          <cell r="AP176" t="str">
            <v/>
          </cell>
          <cell r="AQ176" t="str">
            <v/>
          </cell>
          <cell r="AR176" t="str">
            <v/>
          </cell>
          <cell r="AS176" t="str">
            <v/>
          </cell>
          <cell r="AT176" t="str">
            <v/>
          </cell>
          <cell r="AU176" t="str">
            <v/>
          </cell>
          <cell r="AV176" t="str">
            <v/>
          </cell>
          <cell r="AW176" t="str">
            <v/>
          </cell>
          <cell r="AX176" t="str">
            <v/>
          </cell>
          <cell r="AY176" t="str">
            <v/>
          </cell>
          <cell r="AZ176" t="str">
            <v/>
          </cell>
          <cell r="BA176" t="str">
            <v/>
          </cell>
          <cell r="BB176" t="str">
            <v/>
          </cell>
          <cell r="BC176" t="str">
            <v/>
          </cell>
          <cell r="BD176" t="str">
            <v/>
          </cell>
          <cell r="BE176" t="str">
            <v/>
          </cell>
          <cell r="BF176" t="str">
            <v/>
          </cell>
          <cell r="BG176" t="str">
            <v/>
          </cell>
          <cell r="BH176" t="str">
            <v/>
          </cell>
          <cell r="BI176" t="str">
            <v/>
          </cell>
          <cell r="BJ176" t="str">
            <v/>
          </cell>
          <cell r="BK176" t="str">
            <v/>
          </cell>
          <cell r="BL176" t="str">
            <v/>
          </cell>
          <cell r="BM176" t="str">
            <v/>
          </cell>
          <cell r="BN176" t="str">
            <v/>
          </cell>
          <cell r="BO176" t="str">
            <v/>
          </cell>
          <cell r="BP176" t="str">
            <v/>
          </cell>
          <cell r="BQ176" t="str">
            <v/>
          </cell>
          <cell r="BR176" t="str">
            <v/>
          </cell>
          <cell r="BS176" t="str">
            <v/>
          </cell>
          <cell r="BT176" t="str">
            <v/>
          </cell>
          <cell r="BU176" t="str">
            <v/>
          </cell>
          <cell r="BV176" t="str">
            <v/>
          </cell>
          <cell r="BW176" t="str">
            <v/>
          </cell>
          <cell r="BX176" t="str">
            <v/>
          </cell>
        </row>
        <row r="177">
          <cell r="C177" t="str">
            <v/>
          </cell>
          <cell r="D177" t="str">
            <v/>
          </cell>
          <cell r="E177" t="str">
            <v/>
          </cell>
          <cell r="F177" t="str">
            <v/>
          </cell>
          <cell r="G177" t="str">
            <v/>
          </cell>
          <cell r="H177" t="str">
            <v/>
          </cell>
          <cell r="I177" t="str">
            <v/>
          </cell>
          <cell r="J177" t="str">
            <v/>
          </cell>
          <cell r="K177" t="str">
            <v/>
          </cell>
          <cell r="L177" t="str">
            <v/>
          </cell>
          <cell r="M177" t="str">
            <v/>
          </cell>
          <cell r="N177" t="str">
            <v/>
          </cell>
          <cell r="O177" t="str">
            <v/>
          </cell>
          <cell r="P177" t="str">
            <v/>
          </cell>
          <cell r="Q177" t="str">
            <v/>
          </cell>
          <cell r="R177" t="str">
            <v/>
          </cell>
          <cell r="S177" t="str">
            <v/>
          </cell>
          <cell r="T177" t="str">
            <v/>
          </cell>
          <cell r="U177" t="str">
            <v/>
          </cell>
          <cell r="V177" t="str">
            <v/>
          </cell>
          <cell r="W177" t="str">
            <v/>
          </cell>
          <cell r="X177" t="str">
            <v/>
          </cell>
          <cell r="Y177" t="str">
            <v/>
          </cell>
          <cell r="Z177" t="str">
            <v/>
          </cell>
          <cell r="AA177" t="str">
            <v/>
          </cell>
          <cell r="AB177" t="str">
            <v/>
          </cell>
          <cell r="AC177" t="str">
            <v/>
          </cell>
          <cell r="AD177" t="str">
            <v/>
          </cell>
          <cell r="AE177" t="str">
            <v/>
          </cell>
          <cell r="AF177" t="str">
            <v/>
          </cell>
          <cell r="AG177" t="str">
            <v/>
          </cell>
          <cell r="AH177" t="str">
            <v/>
          </cell>
          <cell r="AI177" t="str">
            <v/>
          </cell>
          <cell r="AJ177" t="str">
            <v/>
          </cell>
          <cell r="AK177" t="str">
            <v/>
          </cell>
          <cell r="AL177" t="str">
            <v/>
          </cell>
          <cell r="AM177" t="str">
            <v/>
          </cell>
          <cell r="AN177" t="str">
            <v/>
          </cell>
          <cell r="AO177" t="str">
            <v/>
          </cell>
          <cell r="AP177" t="str">
            <v/>
          </cell>
          <cell r="AQ177" t="str">
            <v/>
          </cell>
          <cell r="AR177" t="str">
            <v/>
          </cell>
          <cell r="AS177" t="str">
            <v/>
          </cell>
          <cell r="AT177" t="str">
            <v/>
          </cell>
          <cell r="AU177" t="str">
            <v/>
          </cell>
          <cell r="AV177" t="str">
            <v/>
          </cell>
          <cell r="AW177" t="str">
            <v/>
          </cell>
          <cell r="AX177" t="str">
            <v/>
          </cell>
          <cell r="AY177" t="str">
            <v/>
          </cell>
          <cell r="AZ177" t="str">
            <v/>
          </cell>
          <cell r="BA177" t="str">
            <v/>
          </cell>
          <cell r="BB177" t="str">
            <v/>
          </cell>
          <cell r="BC177" t="str">
            <v/>
          </cell>
          <cell r="BD177" t="str">
            <v/>
          </cell>
          <cell r="BE177" t="str">
            <v/>
          </cell>
          <cell r="BF177" t="str">
            <v/>
          </cell>
          <cell r="BG177" t="str">
            <v/>
          </cell>
          <cell r="BH177" t="str">
            <v/>
          </cell>
          <cell r="BI177" t="str">
            <v/>
          </cell>
          <cell r="BJ177" t="str">
            <v/>
          </cell>
          <cell r="BK177" t="str">
            <v/>
          </cell>
          <cell r="BL177" t="str">
            <v/>
          </cell>
          <cell r="BM177" t="str">
            <v/>
          </cell>
          <cell r="BN177" t="str">
            <v/>
          </cell>
          <cell r="BO177" t="str">
            <v/>
          </cell>
          <cell r="BP177" t="str">
            <v/>
          </cell>
          <cell r="BQ177" t="str">
            <v/>
          </cell>
          <cell r="BR177" t="str">
            <v/>
          </cell>
          <cell r="BS177" t="str">
            <v/>
          </cell>
          <cell r="BT177" t="str">
            <v/>
          </cell>
          <cell r="BU177" t="str">
            <v/>
          </cell>
          <cell r="BV177" t="str">
            <v/>
          </cell>
          <cell r="BW177" t="str">
            <v/>
          </cell>
          <cell r="BX177" t="str">
            <v/>
          </cell>
        </row>
        <row r="178">
          <cell r="C178" t="str">
            <v/>
          </cell>
          <cell r="D178" t="str">
            <v/>
          </cell>
          <cell r="E178" t="str">
            <v/>
          </cell>
          <cell r="F178" t="str">
            <v/>
          </cell>
          <cell r="G178" t="str">
            <v/>
          </cell>
          <cell r="H178" t="str">
            <v/>
          </cell>
          <cell r="I178" t="str">
            <v/>
          </cell>
          <cell r="J178" t="str">
            <v/>
          </cell>
          <cell r="K178" t="str">
            <v/>
          </cell>
          <cell r="L178" t="str">
            <v/>
          </cell>
          <cell r="M178" t="str">
            <v/>
          </cell>
          <cell r="N178" t="str">
            <v/>
          </cell>
          <cell r="O178" t="str">
            <v/>
          </cell>
          <cell r="P178" t="str">
            <v/>
          </cell>
          <cell r="Q178" t="str">
            <v/>
          </cell>
          <cell r="R178" t="str">
            <v/>
          </cell>
          <cell r="S178" t="str">
            <v/>
          </cell>
          <cell r="T178" t="str">
            <v/>
          </cell>
          <cell r="U178" t="str">
            <v/>
          </cell>
          <cell r="V178" t="str">
            <v/>
          </cell>
          <cell r="W178" t="str">
            <v/>
          </cell>
          <cell r="X178" t="str">
            <v/>
          </cell>
          <cell r="Y178" t="str">
            <v/>
          </cell>
          <cell r="Z178" t="str">
            <v/>
          </cell>
          <cell r="AA178" t="str">
            <v/>
          </cell>
          <cell r="AB178" t="str">
            <v/>
          </cell>
          <cell r="AC178" t="str">
            <v/>
          </cell>
          <cell r="AD178" t="str">
            <v/>
          </cell>
          <cell r="AE178" t="str">
            <v/>
          </cell>
          <cell r="AF178" t="str">
            <v/>
          </cell>
          <cell r="AG178" t="str">
            <v/>
          </cell>
          <cell r="AH178" t="str">
            <v/>
          </cell>
          <cell r="AI178" t="str">
            <v/>
          </cell>
          <cell r="AJ178" t="str">
            <v/>
          </cell>
          <cell r="AK178" t="str">
            <v/>
          </cell>
          <cell r="AL178" t="str">
            <v/>
          </cell>
          <cell r="AM178" t="str">
            <v/>
          </cell>
          <cell r="AN178" t="str">
            <v/>
          </cell>
          <cell r="AO178" t="str">
            <v/>
          </cell>
          <cell r="AP178" t="str">
            <v/>
          </cell>
          <cell r="AQ178" t="str">
            <v/>
          </cell>
          <cell r="AR178" t="str">
            <v/>
          </cell>
          <cell r="AS178" t="str">
            <v/>
          </cell>
          <cell r="AT178" t="str">
            <v/>
          </cell>
          <cell r="AU178" t="str">
            <v/>
          </cell>
          <cell r="AV178" t="str">
            <v/>
          </cell>
          <cell r="AW178" t="str">
            <v/>
          </cell>
          <cell r="AX178" t="str">
            <v/>
          </cell>
          <cell r="AY178" t="str">
            <v/>
          </cell>
          <cell r="AZ178" t="str">
            <v/>
          </cell>
          <cell r="BA178" t="str">
            <v/>
          </cell>
          <cell r="BB178" t="str">
            <v/>
          </cell>
          <cell r="BC178" t="str">
            <v/>
          </cell>
          <cell r="BD178" t="str">
            <v/>
          </cell>
          <cell r="BE178" t="str">
            <v/>
          </cell>
          <cell r="BF178" t="str">
            <v/>
          </cell>
          <cell r="BG178" t="str">
            <v/>
          </cell>
          <cell r="BH178" t="str">
            <v/>
          </cell>
          <cell r="BI178" t="str">
            <v/>
          </cell>
          <cell r="BJ178" t="str">
            <v/>
          </cell>
          <cell r="BK178" t="str">
            <v/>
          </cell>
          <cell r="BL178" t="str">
            <v/>
          </cell>
          <cell r="BM178" t="str">
            <v/>
          </cell>
          <cell r="BN178" t="str">
            <v/>
          </cell>
          <cell r="BO178" t="str">
            <v/>
          </cell>
          <cell r="BP178" t="str">
            <v/>
          </cell>
          <cell r="BQ178" t="str">
            <v/>
          </cell>
          <cell r="BR178" t="str">
            <v/>
          </cell>
          <cell r="BS178" t="str">
            <v/>
          </cell>
          <cell r="BT178" t="str">
            <v/>
          </cell>
          <cell r="BU178" t="str">
            <v/>
          </cell>
          <cell r="BV178" t="str">
            <v/>
          </cell>
          <cell r="BW178" t="str">
            <v/>
          </cell>
          <cell r="BX178" t="str">
            <v/>
          </cell>
        </row>
        <row r="179">
          <cell r="C179" t="str">
            <v/>
          </cell>
          <cell r="D179" t="str">
            <v/>
          </cell>
          <cell r="E179" t="str">
            <v/>
          </cell>
          <cell r="F179" t="str">
            <v/>
          </cell>
          <cell r="G179" t="str">
            <v/>
          </cell>
          <cell r="H179" t="str">
            <v/>
          </cell>
          <cell r="I179" t="str">
            <v/>
          </cell>
          <cell r="J179" t="str">
            <v/>
          </cell>
          <cell r="K179" t="str">
            <v/>
          </cell>
          <cell r="L179" t="str">
            <v/>
          </cell>
          <cell r="M179" t="str">
            <v/>
          </cell>
          <cell r="N179" t="str">
            <v/>
          </cell>
          <cell r="O179" t="str">
            <v/>
          </cell>
          <cell r="P179" t="str">
            <v/>
          </cell>
          <cell r="Q179" t="str">
            <v/>
          </cell>
          <cell r="R179" t="str">
            <v/>
          </cell>
          <cell r="S179" t="str">
            <v/>
          </cell>
          <cell r="T179" t="str">
            <v/>
          </cell>
          <cell r="U179" t="str">
            <v/>
          </cell>
          <cell r="V179" t="str">
            <v/>
          </cell>
          <cell r="W179" t="str">
            <v/>
          </cell>
          <cell r="X179" t="str">
            <v/>
          </cell>
          <cell r="Y179" t="str">
            <v/>
          </cell>
          <cell r="Z179" t="str">
            <v/>
          </cell>
          <cell r="AA179" t="str">
            <v/>
          </cell>
          <cell r="AB179" t="str">
            <v/>
          </cell>
          <cell r="AC179" t="str">
            <v/>
          </cell>
          <cell r="AD179" t="str">
            <v/>
          </cell>
          <cell r="AE179" t="str">
            <v/>
          </cell>
          <cell r="AF179" t="str">
            <v/>
          </cell>
          <cell r="AG179" t="str">
            <v/>
          </cell>
          <cell r="AH179" t="str">
            <v/>
          </cell>
          <cell r="AI179" t="str">
            <v/>
          </cell>
          <cell r="AJ179" t="str">
            <v/>
          </cell>
          <cell r="AK179" t="str">
            <v/>
          </cell>
          <cell r="AL179" t="str">
            <v/>
          </cell>
          <cell r="AM179" t="str">
            <v/>
          </cell>
          <cell r="AN179" t="str">
            <v/>
          </cell>
          <cell r="AO179" t="str">
            <v/>
          </cell>
          <cell r="AP179" t="str">
            <v/>
          </cell>
          <cell r="AQ179" t="str">
            <v/>
          </cell>
          <cell r="AR179" t="str">
            <v/>
          </cell>
          <cell r="AS179" t="str">
            <v/>
          </cell>
          <cell r="AT179" t="str">
            <v/>
          </cell>
          <cell r="AU179" t="str">
            <v/>
          </cell>
          <cell r="AV179" t="str">
            <v/>
          </cell>
          <cell r="AW179" t="str">
            <v/>
          </cell>
          <cell r="AX179" t="str">
            <v/>
          </cell>
          <cell r="AY179" t="str">
            <v/>
          </cell>
          <cell r="AZ179" t="str">
            <v/>
          </cell>
          <cell r="BA179" t="str">
            <v/>
          </cell>
          <cell r="BB179" t="str">
            <v/>
          </cell>
          <cell r="BC179" t="str">
            <v/>
          </cell>
          <cell r="BD179" t="str">
            <v/>
          </cell>
          <cell r="BE179" t="str">
            <v/>
          </cell>
          <cell r="BF179" t="str">
            <v/>
          </cell>
          <cell r="BG179" t="str">
            <v/>
          </cell>
          <cell r="BH179" t="str">
            <v/>
          </cell>
          <cell r="BI179" t="str">
            <v/>
          </cell>
          <cell r="BJ179" t="str">
            <v/>
          </cell>
          <cell r="BK179" t="str">
            <v/>
          </cell>
          <cell r="BL179" t="str">
            <v/>
          </cell>
          <cell r="BM179" t="str">
            <v/>
          </cell>
          <cell r="BN179" t="str">
            <v/>
          </cell>
          <cell r="BO179" t="str">
            <v/>
          </cell>
          <cell r="BP179" t="str">
            <v/>
          </cell>
          <cell r="BQ179" t="str">
            <v/>
          </cell>
          <cell r="BR179" t="str">
            <v/>
          </cell>
          <cell r="BS179" t="str">
            <v/>
          </cell>
          <cell r="BT179" t="str">
            <v/>
          </cell>
          <cell r="BU179" t="str">
            <v/>
          </cell>
          <cell r="BV179" t="str">
            <v/>
          </cell>
          <cell r="BW179" t="str">
            <v/>
          </cell>
          <cell r="BX179" t="str">
            <v/>
          </cell>
        </row>
        <row r="180">
          <cell r="C180" t="str">
            <v/>
          </cell>
          <cell r="D180" t="str">
            <v/>
          </cell>
          <cell r="E180" t="str">
            <v/>
          </cell>
          <cell r="F180" t="str">
            <v/>
          </cell>
          <cell r="G180" t="str">
            <v/>
          </cell>
          <cell r="H180" t="str">
            <v/>
          </cell>
          <cell r="I180" t="str">
            <v/>
          </cell>
          <cell r="J180" t="str">
            <v/>
          </cell>
          <cell r="K180" t="str">
            <v/>
          </cell>
          <cell r="L180" t="str">
            <v/>
          </cell>
          <cell r="M180" t="str">
            <v/>
          </cell>
          <cell r="N180" t="str">
            <v/>
          </cell>
          <cell r="O180" t="str">
            <v/>
          </cell>
          <cell r="P180" t="str">
            <v/>
          </cell>
          <cell r="Q180" t="str">
            <v/>
          </cell>
          <cell r="R180" t="str">
            <v/>
          </cell>
          <cell r="S180" t="str">
            <v/>
          </cell>
          <cell r="T180" t="str">
            <v/>
          </cell>
          <cell r="U180" t="str">
            <v/>
          </cell>
          <cell r="V180" t="str">
            <v/>
          </cell>
          <cell r="W180" t="str">
            <v/>
          </cell>
          <cell r="X180" t="str">
            <v/>
          </cell>
          <cell r="Y180" t="str">
            <v/>
          </cell>
          <cell r="Z180" t="str">
            <v/>
          </cell>
          <cell r="AA180" t="str">
            <v/>
          </cell>
          <cell r="AB180" t="str">
            <v/>
          </cell>
          <cell r="AC180" t="str">
            <v/>
          </cell>
          <cell r="AD180" t="str">
            <v/>
          </cell>
          <cell r="AE180" t="str">
            <v/>
          </cell>
          <cell r="AF180" t="str">
            <v/>
          </cell>
          <cell r="AG180" t="str">
            <v/>
          </cell>
          <cell r="AH180" t="str">
            <v/>
          </cell>
          <cell r="AI180" t="str">
            <v/>
          </cell>
          <cell r="AJ180" t="str">
            <v/>
          </cell>
          <cell r="AK180" t="str">
            <v/>
          </cell>
          <cell r="AL180" t="str">
            <v/>
          </cell>
          <cell r="AM180" t="str">
            <v/>
          </cell>
          <cell r="AN180" t="str">
            <v/>
          </cell>
          <cell r="AO180" t="str">
            <v/>
          </cell>
          <cell r="AP180" t="str">
            <v/>
          </cell>
          <cell r="AQ180" t="str">
            <v/>
          </cell>
          <cell r="AR180" t="str">
            <v/>
          </cell>
          <cell r="AS180" t="str">
            <v/>
          </cell>
          <cell r="AT180" t="str">
            <v/>
          </cell>
          <cell r="AU180" t="str">
            <v/>
          </cell>
          <cell r="AV180" t="str">
            <v/>
          </cell>
          <cell r="AW180" t="str">
            <v/>
          </cell>
          <cell r="AX180" t="str">
            <v/>
          </cell>
          <cell r="AY180" t="str">
            <v/>
          </cell>
          <cell r="AZ180" t="str">
            <v/>
          </cell>
          <cell r="BA180" t="str">
            <v/>
          </cell>
          <cell r="BB180" t="str">
            <v/>
          </cell>
          <cell r="BC180" t="str">
            <v/>
          </cell>
          <cell r="BD180" t="str">
            <v/>
          </cell>
          <cell r="BE180" t="str">
            <v/>
          </cell>
          <cell r="BF180" t="str">
            <v/>
          </cell>
          <cell r="BG180" t="str">
            <v/>
          </cell>
          <cell r="BH180" t="str">
            <v/>
          </cell>
          <cell r="BI180" t="str">
            <v/>
          </cell>
          <cell r="BJ180" t="str">
            <v/>
          </cell>
          <cell r="BK180" t="str">
            <v/>
          </cell>
          <cell r="BL180" t="str">
            <v/>
          </cell>
          <cell r="BM180" t="str">
            <v/>
          </cell>
          <cell r="BN180" t="str">
            <v/>
          </cell>
          <cell r="BO180" t="str">
            <v/>
          </cell>
          <cell r="BP180" t="str">
            <v/>
          </cell>
          <cell r="BQ180" t="str">
            <v/>
          </cell>
          <cell r="BR180" t="str">
            <v/>
          </cell>
          <cell r="BS180" t="str">
            <v/>
          </cell>
          <cell r="BT180" t="str">
            <v/>
          </cell>
          <cell r="BU180" t="str">
            <v/>
          </cell>
          <cell r="BV180" t="str">
            <v/>
          </cell>
          <cell r="BW180" t="str">
            <v/>
          </cell>
          <cell r="BX180" t="str">
            <v/>
          </cell>
        </row>
        <row r="181">
          <cell r="C181" t="str">
            <v/>
          </cell>
          <cell r="D181" t="str">
            <v/>
          </cell>
          <cell r="E181" t="str">
            <v/>
          </cell>
          <cell r="F181" t="str">
            <v/>
          </cell>
          <cell r="G181" t="str">
            <v/>
          </cell>
          <cell r="H181" t="str">
            <v/>
          </cell>
          <cell r="I181" t="str">
            <v/>
          </cell>
          <cell r="J181" t="str">
            <v/>
          </cell>
          <cell r="K181" t="str">
            <v/>
          </cell>
          <cell r="L181" t="str">
            <v/>
          </cell>
          <cell r="M181" t="str">
            <v/>
          </cell>
          <cell r="N181" t="str">
            <v/>
          </cell>
          <cell r="O181" t="str">
            <v/>
          </cell>
          <cell r="P181" t="str">
            <v/>
          </cell>
          <cell r="Q181" t="str">
            <v/>
          </cell>
          <cell r="R181" t="str">
            <v/>
          </cell>
          <cell r="S181" t="str">
            <v/>
          </cell>
          <cell r="T181" t="str">
            <v/>
          </cell>
          <cell r="U181" t="str">
            <v/>
          </cell>
          <cell r="V181" t="str">
            <v/>
          </cell>
          <cell r="W181" t="str">
            <v/>
          </cell>
          <cell r="X181" t="str">
            <v/>
          </cell>
          <cell r="Y181" t="str">
            <v/>
          </cell>
          <cell r="Z181" t="str">
            <v/>
          </cell>
          <cell r="AA181" t="str">
            <v/>
          </cell>
          <cell r="AB181" t="str">
            <v/>
          </cell>
          <cell r="AC181" t="str">
            <v/>
          </cell>
          <cell r="AD181" t="str">
            <v/>
          </cell>
          <cell r="AE181" t="str">
            <v/>
          </cell>
          <cell r="AF181" t="str">
            <v/>
          </cell>
          <cell r="AG181" t="str">
            <v/>
          </cell>
          <cell r="AH181" t="str">
            <v/>
          </cell>
          <cell r="AI181" t="str">
            <v/>
          </cell>
          <cell r="AJ181" t="str">
            <v/>
          </cell>
          <cell r="AK181" t="str">
            <v/>
          </cell>
          <cell r="AL181" t="str">
            <v/>
          </cell>
          <cell r="AM181" t="str">
            <v/>
          </cell>
          <cell r="AN181" t="str">
            <v/>
          </cell>
          <cell r="AO181" t="str">
            <v/>
          </cell>
          <cell r="AP181" t="str">
            <v/>
          </cell>
          <cell r="AQ181" t="str">
            <v/>
          </cell>
          <cell r="AR181" t="str">
            <v/>
          </cell>
          <cell r="AS181" t="str">
            <v/>
          </cell>
          <cell r="AT181" t="str">
            <v/>
          </cell>
          <cell r="AU181" t="str">
            <v/>
          </cell>
          <cell r="AV181" t="str">
            <v/>
          </cell>
          <cell r="AW181" t="str">
            <v/>
          </cell>
          <cell r="AX181" t="str">
            <v/>
          </cell>
          <cell r="AY181" t="str">
            <v/>
          </cell>
          <cell r="AZ181" t="str">
            <v/>
          </cell>
          <cell r="BA181" t="str">
            <v/>
          </cell>
          <cell r="BB181" t="str">
            <v/>
          </cell>
          <cell r="BC181" t="str">
            <v/>
          </cell>
          <cell r="BD181" t="str">
            <v/>
          </cell>
          <cell r="BE181" t="str">
            <v/>
          </cell>
          <cell r="BF181" t="str">
            <v/>
          </cell>
          <cell r="BG181" t="str">
            <v/>
          </cell>
          <cell r="BH181" t="str">
            <v/>
          </cell>
          <cell r="BI181" t="str">
            <v/>
          </cell>
          <cell r="BJ181" t="str">
            <v/>
          </cell>
          <cell r="BK181" t="str">
            <v/>
          </cell>
          <cell r="BL181" t="str">
            <v/>
          </cell>
          <cell r="BM181" t="str">
            <v/>
          </cell>
          <cell r="BN181" t="str">
            <v/>
          </cell>
          <cell r="BO181" t="str">
            <v/>
          </cell>
          <cell r="BP181" t="str">
            <v/>
          </cell>
          <cell r="BQ181" t="str">
            <v/>
          </cell>
          <cell r="BR181" t="str">
            <v/>
          </cell>
          <cell r="BS181" t="str">
            <v/>
          </cell>
          <cell r="BT181" t="str">
            <v/>
          </cell>
          <cell r="BU181" t="str">
            <v/>
          </cell>
          <cell r="BV181" t="str">
            <v/>
          </cell>
          <cell r="BW181" t="str">
            <v/>
          </cell>
          <cell r="BX181" t="str">
            <v/>
          </cell>
        </row>
        <row r="182">
          <cell r="C182" t="str">
            <v/>
          </cell>
          <cell r="D182" t="str">
            <v/>
          </cell>
          <cell r="E182" t="str">
            <v/>
          </cell>
          <cell r="F182" t="str">
            <v/>
          </cell>
          <cell r="G182" t="str">
            <v/>
          </cell>
          <cell r="H182" t="str">
            <v/>
          </cell>
          <cell r="I182" t="str">
            <v/>
          </cell>
          <cell r="J182" t="str">
            <v/>
          </cell>
          <cell r="K182" t="str">
            <v/>
          </cell>
          <cell r="L182" t="str">
            <v/>
          </cell>
          <cell r="M182" t="str">
            <v/>
          </cell>
          <cell r="N182" t="str">
            <v/>
          </cell>
          <cell r="O182" t="str">
            <v/>
          </cell>
          <cell r="P182" t="str">
            <v/>
          </cell>
          <cell r="Q182" t="str">
            <v/>
          </cell>
          <cell r="R182" t="str">
            <v/>
          </cell>
          <cell r="S182" t="str">
            <v/>
          </cell>
          <cell r="T182" t="str">
            <v/>
          </cell>
          <cell r="U182" t="str">
            <v/>
          </cell>
          <cell r="V182" t="str">
            <v/>
          </cell>
          <cell r="W182" t="str">
            <v/>
          </cell>
          <cell r="X182" t="str">
            <v/>
          </cell>
          <cell r="Y182" t="str">
            <v/>
          </cell>
          <cell r="Z182" t="str">
            <v/>
          </cell>
          <cell r="AA182" t="str">
            <v/>
          </cell>
          <cell r="AB182" t="str">
            <v/>
          </cell>
          <cell r="AC182" t="str">
            <v/>
          </cell>
          <cell r="AD182" t="str">
            <v/>
          </cell>
          <cell r="AE182" t="str">
            <v/>
          </cell>
          <cell r="AF182" t="str">
            <v/>
          </cell>
          <cell r="AG182" t="str">
            <v/>
          </cell>
          <cell r="AH182" t="str">
            <v/>
          </cell>
          <cell r="AI182" t="str">
            <v/>
          </cell>
          <cell r="AJ182" t="str">
            <v/>
          </cell>
          <cell r="AK182" t="str">
            <v/>
          </cell>
          <cell r="AL182" t="str">
            <v/>
          </cell>
          <cell r="AM182" t="str">
            <v/>
          </cell>
          <cell r="AN182" t="str">
            <v/>
          </cell>
          <cell r="AO182" t="str">
            <v/>
          </cell>
          <cell r="AP182" t="str">
            <v/>
          </cell>
          <cell r="AQ182" t="str">
            <v/>
          </cell>
          <cell r="AR182" t="str">
            <v/>
          </cell>
          <cell r="AS182" t="str">
            <v/>
          </cell>
          <cell r="AT182" t="str">
            <v/>
          </cell>
          <cell r="AU182" t="str">
            <v/>
          </cell>
          <cell r="AV182" t="str">
            <v/>
          </cell>
          <cell r="AW182" t="str">
            <v/>
          </cell>
          <cell r="AX182" t="str">
            <v/>
          </cell>
          <cell r="AY182" t="str">
            <v/>
          </cell>
          <cell r="AZ182" t="str">
            <v/>
          </cell>
          <cell r="BA182" t="str">
            <v/>
          </cell>
          <cell r="BB182" t="str">
            <v/>
          </cell>
          <cell r="BC182" t="str">
            <v/>
          </cell>
          <cell r="BD182" t="str">
            <v/>
          </cell>
          <cell r="BE182" t="str">
            <v/>
          </cell>
          <cell r="BF182" t="str">
            <v/>
          </cell>
          <cell r="BG182" t="str">
            <v/>
          </cell>
          <cell r="BH182" t="str">
            <v/>
          </cell>
          <cell r="BI182" t="str">
            <v/>
          </cell>
          <cell r="BJ182" t="str">
            <v/>
          </cell>
          <cell r="BK182" t="str">
            <v/>
          </cell>
          <cell r="BL182" t="str">
            <v/>
          </cell>
          <cell r="BM182" t="str">
            <v/>
          </cell>
          <cell r="BN182" t="str">
            <v/>
          </cell>
          <cell r="BO182" t="str">
            <v/>
          </cell>
          <cell r="BP182" t="str">
            <v/>
          </cell>
          <cell r="BQ182" t="str">
            <v/>
          </cell>
          <cell r="BR182" t="str">
            <v/>
          </cell>
          <cell r="BS182" t="str">
            <v/>
          </cell>
          <cell r="BT182" t="str">
            <v/>
          </cell>
          <cell r="BU182" t="str">
            <v/>
          </cell>
          <cell r="BV182" t="str">
            <v/>
          </cell>
          <cell r="BW182" t="str">
            <v/>
          </cell>
          <cell r="BX182" t="str">
            <v/>
          </cell>
        </row>
        <row r="183">
          <cell r="C183" t="str">
            <v/>
          </cell>
          <cell r="D183" t="str">
            <v/>
          </cell>
          <cell r="E183" t="str">
            <v/>
          </cell>
          <cell r="F183" t="str">
            <v/>
          </cell>
          <cell r="G183" t="str">
            <v/>
          </cell>
          <cell r="H183" t="str">
            <v/>
          </cell>
          <cell r="I183" t="str">
            <v/>
          </cell>
          <cell r="J183" t="str">
            <v/>
          </cell>
          <cell r="K183" t="str">
            <v/>
          </cell>
          <cell r="L183" t="str">
            <v/>
          </cell>
          <cell r="M183" t="str">
            <v/>
          </cell>
          <cell r="N183" t="str">
            <v/>
          </cell>
          <cell r="O183" t="str">
            <v/>
          </cell>
          <cell r="P183" t="str">
            <v/>
          </cell>
          <cell r="Q183" t="str">
            <v/>
          </cell>
          <cell r="R183" t="str">
            <v/>
          </cell>
          <cell r="S183" t="str">
            <v/>
          </cell>
          <cell r="T183" t="str">
            <v/>
          </cell>
          <cell r="U183" t="str">
            <v/>
          </cell>
          <cell r="V183" t="str">
            <v/>
          </cell>
          <cell r="W183" t="str">
            <v/>
          </cell>
          <cell r="X183" t="str">
            <v/>
          </cell>
          <cell r="Y183" t="str">
            <v/>
          </cell>
          <cell r="Z183" t="str">
            <v/>
          </cell>
          <cell r="AA183" t="str">
            <v/>
          </cell>
          <cell r="AB183" t="str">
            <v/>
          </cell>
          <cell r="AC183" t="str">
            <v/>
          </cell>
          <cell r="AD183" t="str">
            <v/>
          </cell>
          <cell r="AE183" t="str">
            <v/>
          </cell>
          <cell r="AF183" t="str">
            <v/>
          </cell>
          <cell r="AG183" t="str">
            <v/>
          </cell>
          <cell r="AH183" t="str">
            <v/>
          </cell>
          <cell r="AI183" t="str">
            <v/>
          </cell>
          <cell r="AJ183" t="str">
            <v/>
          </cell>
          <cell r="AK183" t="str">
            <v/>
          </cell>
          <cell r="AL183" t="str">
            <v/>
          </cell>
          <cell r="AM183" t="str">
            <v/>
          </cell>
          <cell r="AN183" t="str">
            <v/>
          </cell>
          <cell r="AO183" t="str">
            <v/>
          </cell>
          <cell r="AP183" t="str">
            <v/>
          </cell>
          <cell r="AQ183" t="str">
            <v/>
          </cell>
          <cell r="AR183" t="str">
            <v/>
          </cell>
          <cell r="AS183" t="str">
            <v/>
          </cell>
          <cell r="AT183" t="str">
            <v/>
          </cell>
          <cell r="AU183" t="str">
            <v/>
          </cell>
          <cell r="AV183" t="str">
            <v/>
          </cell>
          <cell r="AW183" t="str">
            <v/>
          </cell>
          <cell r="AX183" t="str">
            <v/>
          </cell>
          <cell r="AY183" t="str">
            <v/>
          </cell>
          <cell r="AZ183" t="str">
            <v/>
          </cell>
          <cell r="BA183" t="str">
            <v/>
          </cell>
          <cell r="BB183" t="str">
            <v/>
          </cell>
          <cell r="BC183" t="str">
            <v/>
          </cell>
          <cell r="BD183" t="str">
            <v/>
          </cell>
          <cell r="BE183" t="str">
            <v/>
          </cell>
          <cell r="BF183" t="str">
            <v/>
          </cell>
          <cell r="BG183" t="str">
            <v/>
          </cell>
          <cell r="BH183" t="str">
            <v/>
          </cell>
          <cell r="BI183" t="str">
            <v/>
          </cell>
          <cell r="BJ183" t="str">
            <v/>
          </cell>
          <cell r="BK183" t="str">
            <v/>
          </cell>
          <cell r="BL183" t="str">
            <v/>
          </cell>
          <cell r="BM183" t="str">
            <v/>
          </cell>
          <cell r="BN183" t="str">
            <v/>
          </cell>
          <cell r="BO183" t="str">
            <v/>
          </cell>
          <cell r="BP183" t="str">
            <v/>
          </cell>
          <cell r="BQ183" t="str">
            <v/>
          </cell>
          <cell r="BR183" t="str">
            <v/>
          </cell>
          <cell r="BS183" t="str">
            <v/>
          </cell>
          <cell r="BT183" t="str">
            <v/>
          </cell>
          <cell r="BU183" t="str">
            <v/>
          </cell>
          <cell r="BV183" t="str">
            <v/>
          </cell>
          <cell r="BW183" t="str">
            <v/>
          </cell>
          <cell r="BX183" t="str">
            <v/>
          </cell>
        </row>
        <row r="184">
          <cell r="C184" t="str">
            <v/>
          </cell>
          <cell r="D184" t="str">
            <v/>
          </cell>
          <cell r="E184" t="str">
            <v/>
          </cell>
          <cell r="F184" t="str">
            <v/>
          </cell>
          <cell r="G184" t="str">
            <v/>
          </cell>
          <cell r="H184" t="str">
            <v/>
          </cell>
          <cell r="I184" t="str">
            <v/>
          </cell>
          <cell r="J184" t="str">
            <v/>
          </cell>
          <cell r="K184" t="str">
            <v/>
          </cell>
          <cell r="L184" t="str">
            <v/>
          </cell>
          <cell r="M184" t="str">
            <v/>
          </cell>
          <cell r="N184" t="str">
            <v/>
          </cell>
          <cell r="O184" t="str">
            <v/>
          </cell>
          <cell r="P184" t="str">
            <v/>
          </cell>
          <cell r="Q184" t="str">
            <v/>
          </cell>
          <cell r="R184" t="str">
            <v/>
          </cell>
          <cell r="S184" t="str">
            <v/>
          </cell>
          <cell r="T184" t="str">
            <v/>
          </cell>
          <cell r="U184" t="str">
            <v/>
          </cell>
          <cell r="V184" t="str">
            <v/>
          </cell>
          <cell r="W184" t="str">
            <v/>
          </cell>
          <cell r="X184" t="str">
            <v/>
          </cell>
          <cell r="Y184" t="str">
            <v/>
          </cell>
          <cell r="Z184" t="str">
            <v/>
          </cell>
          <cell r="AA184" t="str">
            <v/>
          </cell>
          <cell r="AB184" t="str">
            <v/>
          </cell>
          <cell r="AC184" t="str">
            <v/>
          </cell>
          <cell r="AD184" t="str">
            <v/>
          </cell>
          <cell r="AE184" t="str">
            <v/>
          </cell>
          <cell r="AF184" t="str">
            <v/>
          </cell>
          <cell r="AG184" t="str">
            <v/>
          </cell>
          <cell r="AH184" t="str">
            <v/>
          </cell>
          <cell r="AI184" t="str">
            <v/>
          </cell>
          <cell r="AJ184" t="str">
            <v/>
          </cell>
          <cell r="AK184" t="str">
            <v/>
          </cell>
          <cell r="AL184" t="str">
            <v/>
          </cell>
          <cell r="AM184" t="str">
            <v/>
          </cell>
          <cell r="AN184" t="str">
            <v/>
          </cell>
          <cell r="AO184" t="str">
            <v/>
          </cell>
          <cell r="AP184" t="str">
            <v/>
          </cell>
          <cell r="AQ184" t="str">
            <v/>
          </cell>
          <cell r="AR184" t="str">
            <v/>
          </cell>
          <cell r="AS184" t="str">
            <v/>
          </cell>
          <cell r="AT184" t="str">
            <v/>
          </cell>
          <cell r="AU184" t="str">
            <v/>
          </cell>
          <cell r="AV184" t="str">
            <v/>
          </cell>
          <cell r="AW184" t="str">
            <v/>
          </cell>
          <cell r="AX184" t="str">
            <v/>
          </cell>
          <cell r="AY184" t="str">
            <v/>
          </cell>
          <cell r="AZ184" t="str">
            <v/>
          </cell>
          <cell r="BA184" t="str">
            <v/>
          </cell>
          <cell r="BB184" t="str">
            <v/>
          </cell>
          <cell r="BC184" t="str">
            <v/>
          </cell>
          <cell r="BD184" t="str">
            <v/>
          </cell>
          <cell r="BE184" t="str">
            <v/>
          </cell>
          <cell r="BF184" t="str">
            <v/>
          </cell>
          <cell r="BG184" t="str">
            <v/>
          </cell>
          <cell r="BH184" t="str">
            <v/>
          </cell>
          <cell r="BI184" t="str">
            <v/>
          </cell>
          <cell r="BJ184" t="str">
            <v/>
          </cell>
          <cell r="BK184" t="str">
            <v/>
          </cell>
          <cell r="BL184" t="str">
            <v/>
          </cell>
          <cell r="BM184" t="str">
            <v/>
          </cell>
          <cell r="BN184" t="str">
            <v/>
          </cell>
          <cell r="BO184" t="str">
            <v/>
          </cell>
          <cell r="BP184" t="str">
            <v/>
          </cell>
          <cell r="BQ184" t="str">
            <v/>
          </cell>
          <cell r="BR184" t="str">
            <v/>
          </cell>
          <cell r="BS184" t="str">
            <v/>
          </cell>
          <cell r="BT184" t="str">
            <v/>
          </cell>
          <cell r="BU184" t="str">
            <v/>
          </cell>
          <cell r="BV184" t="str">
            <v/>
          </cell>
          <cell r="BW184" t="str">
            <v/>
          </cell>
          <cell r="BX184" t="str">
            <v/>
          </cell>
        </row>
        <row r="185">
          <cell r="C185" t="str">
            <v/>
          </cell>
          <cell r="D185" t="str">
            <v/>
          </cell>
          <cell r="E185" t="str">
            <v/>
          </cell>
          <cell r="F185" t="str">
            <v/>
          </cell>
          <cell r="G185" t="str">
            <v/>
          </cell>
          <cell r="H185" t="str">
            <v/>
          </cell>
          <cell r="I185" t="str">
            <v/>
          </cell>
          <cell r="J185" t="str">
            <v/>
          </cell>
          <cell r="K185" t="str">
            <v/>
          </cell>
          <cell r="L185" t="str">
            <v/>
          </cell>
          <cell r="M185" t="str">
            <v/>
          </cell>
          <cell r="N185" t="str">
            <v/>
          </cell>
          <cell r="O185" t="str">
            <v/>
          </cell>
          <cell r="P185" t="str">
            <v/>
          </cell>
          <cell r="Q185" t="str">
            <v/>
          </cell>
          <cell r="R185" t="str">
            <v/>
          </cell>
          <cell r="S185" t="str">
            <v/>
          </cell>
          <cell r="T185" t="str">
            <v/>
          </cell>
          <cell r="U185" t="str">
            <v/>
          </cell>
          <cell r="V185" t="str">
            <v/>
          </cell>
          <cell r="W185" t="str">
            <v/>
          </cell>
          <cell r="X185" t="str">
            <v/>
          </cell>
          <cell r="Y185" t="str">
            <v/>
          </cell>
          <cell r="Z185" t="str">
            <v/>
          </cell>
          <cell r="AA185" t="str">
            <v/>
          </cell>
          <cell r="AB185" t="str">
            <v/>
          </cell>
          <cell r="AC185" t="str">
            <v/>
          </cell>
          <cell r="AD185" t="str">
            <v/>
          </cell>
          <cell r="AE185" t="str">
            <v/>
          </cell>
          <cell r="AF185" t="str">
            <v/>
          </cell>
          <cell r="AG185" t="str">
            <v/>
          </cell>
          <cell r="AH185" t="str">
            <v/>
          </cell>
          <cell r="AI185" t="str">
            <v/>
          </cell>
          <cell r="AJ185" t="str">
            <v/>
          </cell>
          <cell r="AK185" t="str">
            <v/>
          </cell>
          <cell r="AL185" t="str">
            <v/>
          </cell>
          <cell r="AM185" t="str">
            <v/>
          </cell>
          <cell r="AN185" t="str">
            <v/>
          </cell>
          <cell r="AO185" t="str">
            <v/>
          </cell>
          <cell r="AP185" t="str">
            <v/>
          </cell>
          <cell r="AQ185" t="str">
            <v/>
          </cell>
          <cell r="AR185" t="str">
            <v/>
          </cell>
          <cell r="AS185" t="str">
            <v/>
          </cell>
          <cell r="AT185" t="str">
            <v/>
          </cell>
          <cell r="AU185" t="str">
            <v/>
          </cell>
          <cell r="AV185" t="str">
            <v/>
          </cell>
          <cell r="AW185" t="str">
            <v/>
          </cell>
          <cell r="AX185" t="str">
            <v/>
          </cell>
          <cell r="AY185" t="str">
            <v/>
          </cell>
          <cell r="AZ185" t="str">
            <v/>
          </cell>
          <cell r="BA185" t="str">
            <v/>
          </cell>
          <cell r="BB185" t="str">
            <v/>
          </cell>
          <cell r="BC185" t="str">
            <v/>
          </cell>
          <cell r="BD185" t="str">
            <v/>
          </cell>
          <cell r="BE185" t="str">
            <v/>
          </cell>
          <cell r="BF185" t="str">
            <v/>
          </cell>
          <cell r="BG185" t="str">
            <v/>
          </cell>
          <cell r="BH185" t="str">
            <v/>
          </cell>
          <cell r="BI185" t="str">
            <v/>
          </cell>
          <cell r="BJ185" t="str">
            <v/>
          </cell>
          <cell r="BK185" t="str">
            <v/>
          </cell>
          <cell r="BL185" t="str">
            <v/>
          </cell>
          <cell r="BM185" t="str">
            <v/>
          </cell>
          <cell r="BN185" t="str">
            <v/>
          </cell>
          <cell r="BO185" t="str">
            <v/>
          </cell>
          <cell r="BP185" t="str">
            <v/>
          </cell>
          <cell r="BQ185" t="str">
            <v/>
          </cell>
          <cell r="BR185" t="str">
            <v/>
          </cell>
          <cell r="BS185" t="str">
            <v/>
          </cell>
          <cell r="BT185" t="str">
            <v/>
          </cell>
          <cell r="BU185" t="str">
            <v/>
          </cell>
          <cell r="BV185" t="str">
            <v/>
          </cell>
          <cell r="BW185" t="str">
            <v/>
          </cell>
          <cell r="BX185" t="str">
            <v/>
          </cell>
        </row>
        <row r="186">
          <cell r="C186" t="str">
            <v/>
          </cell>
          <cell r="D186" t="str">
            <v/>
          </cell>
          <cell r="E186" t="str">
            <v/>
          </cell>
          <cell r="F186" t="str">
            <v/>
          </cell>
          <cell r="G186" t="str">
            <v/>
          </cell>
          <cell r="H186" t="str">
            <v/>
          </cell>
          <cell r="I186" t="str">
            <v/>
          </cell>
          <cell r="J186" t="str">
            <v/>
          </cell>
          <cell r="K186" t="str">
            <v/>
          </cell>
          <cell r="L186" t="str">
            <v/>
          </cell>
          <cell r="M186" t="str">
            <v/>
          </cell>
          <cell r="N186" t="str">
            <v/>
          </cell>
          <cell r="O186" t="str">
            <v/>
          </cell>
          <cell r="P186" t="str">
            <v/>
          </cell>
          <cell r="Q186" t="str">
            <v/>
          </cell>
          <cell r="R186" t="str">
            <v/>
          </cell>
          <cell r="S186" t="str">
            <v/>
          </cell>
          <cell r="T186" t="str">
            <v/>
          </cell>
          <cell r="U186" t="str">
            <v/>
          </cell>
          <cell r="V186" t="str">
            <v/>
          </cell>
          <cell r="W186" t="str">
            <v/>
          </cell>
          <cell r="X186" t="str">
            <v/>
          </cell>
          <cell r="Y186" t="str">
            <v/>
          </cell>
          <cell r="Z186" t="str">
            <v/>
          </cell>
          <cell r="AA186" t="str">
            <v/>
          </cell>
          <cell r="AB186" t="str">
            <v/>
          </cell>
          <cell r="AC186" t="str">
            <v/>
          </cell>
          <cell r="AD186" t="str">
            <v/>
          </cell>
          <cell r="AE186" t="str">
            <v/>
          </cell>
          <cell r="AF186" t="str">
            <v/>
          </cell>
          <cell r="AG186" t="str">
            <v/>
          </cell>
          <cell r="AH186" t="str">
            <v/>
          </cell>
          <cell r="AI186" t="str">
            <v/>
          </cell>
          <cell r="AJ186" t="str">
            <v/>
          </cell>
          <cell r="AK186" t="str">
            <v/>
          </cell>
          <cell r="AL186" t="str">
            <v/>
          </cell>
          <cell r="AM186" t="str">
            <v/>
          </cell>
          <cell r="AN186" t="str">
            <v/>
          </cell>
          <cell r="AO186" t="str">
            <v/>
          </cell>
          <cell r="AP186" t="str">
            <v/>
          </cell>
          <cell r="AQ186" t="str">
            <v/>
          </cell>
          <cell r="AR186" t="str">
            <v/>
          </cell>
          <cell r="AS186" t="str">
            <v/>
          </cell>
          <cell r="AT186" t="str">
            <v/>
          </cell>
          <cell r="AU186" t="str">
            <v/>
          </cell>
          <cell r="AV186" t="str">
            <v/>
          </cell>
          <cell r="AW186" t="str">
            <v/>
          </cell>
          <cell r="AX186" t="str">
            <v/>
          </cell>
          <cell r="AY186" t="str">
            <v/>
          </cell>
          <cell r="AZ186" t="str">
            <v/>
          </cell>
          <cell r="BA186" t="str">
            <v/>
          </cell>
          <cell r="BB186" t="str">
            <v/>
          </cell>
          <cell r="BC186" t="str">
            <v/>
          </cell>
          <cell r="BD186" t="str">
            <v/>
          </cell>
          <cell r="BE186" t="str">
            <v/>
          </cell>
          <cell r="BF186" t="str">
            <v/>
          </cell>
          <cell r="BG186" t="str">
            <v/>
          </cell>
          <cell r="BH186" t="str">
            <v/>
          </cell>
          <cell r="BI186" t="str">
            <v/>
          </cell>
          <cell r="BJ186" t="str">
            <v/>
          </cell>
          <cell r="BK186" t="str">
            <v/>
          </cell>
          <cell r="BL186" t="str">
            <v/>
          </cell>
          <cell r="BM186" t="str">
            <v/>
          </cell>
          <cell r="BN186" t="str">
            <v/>
          </cell>
          <cell r="BO186" t="str">
            <v/>
          </cell>
          <cell r="BP186" t="str">
            <v/>
          </cell>
          <cell r="BQ186" t="str">
            <v/>
          </cell>
          <cell r="BR186" t="str">
            <v/>
          </cell>
          <cell r="BS186" t="str">
            <v/>
          </cell>
          <cell r="BT186" t="str">
            <v/>
          </cell>
          <cell r="BU186" t="str">
            <v/>
          </cell>
          <cell r="BV186" t="str">
            <v/>
          </cell>
          <cell r="BW186" t="str">
            <v/>
          </cell>
          <cell r="BX186" t="str">
            <v/>
          </cell>
        </row>
        <row r="187">
          <cell r="C187" t="str">
            <v/>
          </cell>
          <cell r="D187" t="str">
            <v/>
          </cell>
          <cell r="E187" t="str">
            <v/>
          </cell>
          <cell r="F187" t="str">
            <v/>
          </cell>
          <cell r="G187" t="str">
            <v/>
          </cell>
          <cell r="H187" t="str">
            <v/>
          </cell>
          <cell r="I187" t="str">
            <v/>
          </cell>
          <cell r="J187" t="str">
            <v/>
          </cell>
          <cell r="K187" t="str">
            <v/>
          </cell>
          <cell r="L187" t="str">
            <v/>
          </cell>
          <cell r="M187" t="str">
            <v/>
          </cell>
          <cell r="N187" t="str">
            <v/>
          </cell>
          <cell r="O187" t="str">
            <v/>
          </cell>
          <cell r="P187" t="str">
            <v/>
          </cell>
          <cell r="Q187" t="str">
            <v/>
          </cell>
          <cell r="R187" t="str">
            <v/>
          </cell>
          <cell r="S187" t="str">
            <v/>
          </cell>
          <cell r="T187" t="str">
            <v/>
          </cell>
          <cell r="U187" t="str">
            <v/>
          </cell>
          <cell r="V187" t="str">
            <v/>
          </cell>
          <cell r="W187" t="str">
            <v/>
          </cell>
          <cell r="X187" t="str">
            <v/>
          </cell>
          <cell r="Y187" t="str">
            <v/>
          </cell>
          <cell r="Z187" t="str">
            <v/>
          </cell>
          <cell r="AA187" t="str">
            <v/>
          </cell>
          <cell r="AB187" t="str">
            <v/>
          </cell>
          <cell r="AC187" t="str">
            <v/>
          </cell>
          <cell r="AD187" t="str">
            <v/>
          </cell>
          <cell r="AE187" t="str">
            <v/>
          </cell>
          <cell r="AF187" t="str">
            <v/>
          </cell>
          <cell r="AG187" t="str">
            <v/>
          </cell>
          <cell r="AH187" t="str">
            <v/>
          </cell>
          <cell r="AI187" t="str">
            <v/>
          </cell>
          <cell r="AJ187" t="str">
            <v/>
          </cell>
          <cell r="AK187" t="str">
            <v/>
          </cell>
          <cell r="AL187" t="str">
            <v/>
          </cell>
          <cell r="AM187" t="str">
            <v/>
          </cell>
          <cell r="AN187" t="str">
            <v/>
          </cell>
          <cell r="AO187" t="str">
            <v/>
          </cell>
          <cell r="AP187" t="str">
            <v/>
          </cell>
          <cell r="AQ187" t="str">
            <v/>
          </cell>
          <cell r="AR187" t="str">
            <v/>
          </cell>
          <cell r="AS187" t="str">
            <v/>
          </cell>
          <cell r="AT187" t="str">
            <v/>
          </cell>
          <cell r="AU187" t="str">
            <v/>
          </cell>
          <cell r="AV187" t="str">
            <v/>
          </cell>
          <cell r="AW187" t="str">
            <v/>
          </cell>
          <cell r="AX187" t="str">
            <v/>
          </cell>
          <cell r="AY187" t="str">
            <v/>
          </cell>
          <cell r="AZ187" t="str">
            <v/>
          </cell>
          <cell r="BA187" t="str">
            <v/>
          </cell>
          <cell r="BB187" t="str">
            <v/>
          </cell>
          <cell r="BC187" t="str">
            <v/>
          </cell>
          <cell r="BD187" t="str">
            <v/>
          </cell>
          <cell r="BE187" t="str">
            <v/>
          </cell>
          <cell r="BF187" t="str">
            <v/>
          </cell>
          <cell r="BG187" t="str">
            <v/>
          </cell>
          <cell r="BH187" t="str">
            <v/>
          </cell>
          <cell r="BI187" t="str">
            <v/>
          </cell>
          <cell r="BJ187" t="str">
            <v/>
          </cell>
          <cell r="BK187" t="str">
            <v/>
          </cell>
          <cell r="BL187" t="str">
            <v/>
          </cell>
          <cell r="BM187" t="str">
            <v/>
          </cell>
          <cell r="BN187" t="str">
            <v/>
          </cell>
          <cell r="BO187" t="str">
            <v/>
          </cell>
          <cell r="BP187" t="str">
            <v/>
          </cell>
          <cell r="BQ187" t="str">
            <v/>
          </cell>
          <cell r="BR187" t="str">
            <v/>
          </cell>
          <cell r="BS187" t="str">
            <v/>
          </cell>
          <cell r="BT187" t="str">
            <v/>
          </cell>
          <cell r="BU187" t="str">
            <v/>
          </cell>
          <cell r="BV187" t="str">
            <v/>
          </cell>
          <cell r="BW187" t="str">
            <v/>
          </cell>
          <cell r="BX187" t="str">
            <v/>
          </cell>
        </row>
        <row r="188">
          <cell r="C188" t="str">
            <v/>
          </cell>
          <cell r="D188" t="str">
            <v/>
          </cell>
          <cell r="E188" t="str">
            <v/>
          </cell>
          <cell r="F188" t="str">
            <v/>
          </cell>
          <cell r="G188" t="str">
            <v/>
          </cell>
          <cell r="H188" t="str">
            <v/>
          </cell>
          <cell r="I188" t="str">
            <v/>
          </cell>
          <cell r="J188" t="str">
            <v/>
          </cell>
          <cell r="K188" t="str">
            <v/>
          </cell>
          <cell r="L188" t="str">
            <v/>
          </cell>
          <cell r="M188" t="str">
            <v/>
          </cell>
          <cell r="N188" t="str">
            <v/>
          </cell>
          <cell r="O188" t="str">
            <v/>
          </cell>
          <cell r="P188" t="str">
            <v/>
          </cell>
          <cell r="Q188" t="str">
            <v/>
          </cell>
          <cell r="R188" t="str">
            <v/>
          </cell>
          <cell r="S188" t="str">
            <v/>
          </cell>
          <cell r="T188" t="str">
            <v/>
          </cell>
          <cell r="U188" t="str">
            <v/>
          </cell>
          <cell r="V188" t="str">
            <v/>
          </cell>
          <cell r="W188" t="str">
            <v/>
          </cell>
          <cell r="X188" t="str">
            <v/>
          </cell>
          <cell r="Y188" t="str">
            <v/>
          </cell>
          <cell r="Z188" t="str">
            <v/>
          </cell>
          <cell r="AA188" t="str">
            <v/>
          </cell>
          <cell r="AB188" t="str">
            <v/>
          </cell>
          <cell r="AC188" t="str">
            <v/>
          </cell>
          <cell r="AD188" t="str">
            <v/>
          </cell>
          <cell r="AE188" t="str">
            <v/>
          </cell>
          <cell r="AF188" t="str">
            <v/>
          </cell>
          <cell r="AG188" t="str">
            <v/>
          </cell>
          <cell r="AH188" t="str">
            <v/>
          </cell>
          <cell r="AI188" t="str">
            <v/>
          </cell>
          <cell r="AJ188" t="str">
            <v/>
          </cell>
          <cell r="AK188" t="str">
            <v/>
          </cell>
          <cell r="AL188" t="str">
            <v/>
          </cell>
          <cell r="AM188" t="str">
            <v/>
          </cell>
          <cell r="AN188" t="str">
            <v/>
          </cell>
          <cell r="AO188" t="str">
            <v/>
          </cell>
          <cell r="AP188" t="str">
            <v/>
          </cell>
          <cell r="AQ188" t="str">
            <v/>
          </cell>
          <cell r="AR188" t="str">
            <v/>
          </cell>
          <cell r="AS188" t="str">
            <v/>
          </cell>
          <cell r="AT188" t="str">
            <v/>
          </cell>
          <cell r="AU188" t="str">
            <v/>
          </cell>
          <cell r="AV188" t="str">
            <v/>
          </cell>
          <cell r="AW188" t="str">
            <v/>
          </cell>
          <cell r="AX188" t="str">
            <v/>
          </cell>
          <cell r="AY188" t="str">
            <v/>
          </cell>
          <cell r="AZ188" t="str">
            <v/>
          </cell>
          <cell r="BA188" t="str">
            <v/>
          </cell>
          <cell r="BB188" t="str">
            <v/>
          </cell>
          <cell r="BC188" t="str">
            <v/>
          </cell>
          <cell r="BD188" t="str">
            <v/>
          </cell>
          <cell r="BE188" t="str">
            <v/>
          </cell>
          <cell r="BF188" t="str">
            <v/>
          </cell>
          <cell r="BG188" t="str">
            <v/>
          </cell>
          <cell r="BH188" t="str">
            <v/>
          </cell>
          <cell r="BI188" t="str">
            <v/>
          </cell>
          <cell r="BJ188" t="str">
            <v/>
          </cell>
          <cell r="BK188" t="str">
            <v/>
          </cell>
          <cell r="BL188" t="str">
            <v/>
          </cell>
          <cell r="BM188" t="str">
            <v/>
          </cell>
          <cell r="BN188" t="str">
            <v/>
          </cell>
          <cell r="BO188" t="str">
            <v/>
          </cell>
          <cell r="BP188" t="str">
            <v/>
          </cell>
          <cell r="BQ188" t="str">
            <v/>
          </cell>
          <cell r="BR188" t="str">
            <v/>
          </cell>
          <cell r="BS188" t="str">
            <v/>
          </cell>
          <cell r="BT188" t="str">
            <v/>
          </cell>
          <cell r="BU188" t="str">
            <v/>
          </cell>
          <cell r="BV188" t="str">
            <v/>
          </cell>
          <cell r="BW188" t="str">
            <v/>
          </cell>
          <cell r="BX188" t="str">
            <v/>
          </cell>
        </row>
        <row r="189">
          <cell r="C189" t="str">
            <v/>
          </cell>
          <cell r="D189" t="str">
            <v/>
          </cell>
          <cell r="E189" t="str">
            <v/>
          </cell>
          <cell r="F189" t="str">
            <v/>
          </cell>
          <cell r="G189" t="str">
            <v/>
          </cell>
          <cell r="H189" t="str">
            <v/>
          </cell>
          <cell r="I189" t="str">
            <v/>
          </cell>
          <cell r="J189" t="str">
            <v/>
          </cell>
          <cell r="K189" t="str">
            <v/>
          </cell>
          <cell r="L189" t="str">
            <v/>
          </cell>
          <cell r="M189" t="str">
            <v/>
          </cell>
          <cell r="N189" t="str">
            <v/>
          </cell>
          <cell r="O189" t="str">
            <v/>
          </cell>
          <cell r="P189" t="str">
            <v/>
          </cell>
          <cell r="Q189" t="str">
            <v/>
          </cell>
          <cell r="R189" t="str">
            <v/>
          </cell>
          <cell r="S189" t="str">
            <v/>
          </cell>
          <cell r="T189" t="str">
            <v/>
          </cell>
          <cell r="U189" t="str">
            <v/>
          </cell>
          <cell r="V189" t="str">
            <v/>
          </cell>
          <cell r="W189" t="str">
            <v/>
          </cell>
          <cell r="X189" t="str">
            <v/>
          </cell>
          <cell r="Y189" t="str">
            <v/>
          </cell>
          <cell r="Z189" t="str">
            <v/>
          </cell>
          <cell r="AA189" t="str">
            <v/>
          </cell>
          <cell r="AB189" t="str">
            <v/>
          </cell>
          <cell r="AC189" t="str">
            <v/>
          </cell>
          <cell r="AD189" t="str">
            <v/>
          </cell>
          <cell r="AE189" t="str">
            <v/>
          </cell>
          <cell r="AF189" t="str">
            <v/>
          </cell>
          <cell r="AG189" t="str">
            <v/>
          </cell>
          <cell r="AH189" t="str">
            <v/>
          </cell>
          <cell r="AI189" t="str">
            <v/>
          </cell>
          <cell r="AJ189" t="str">
            <v/>
          </cell>
          <cell r="AK189" t="str">
            <v/>
          </cell>
          <cell r="AL189" t="str">
            <v/>
          </cell>
          <cell r="AM189" t="str">
            <v/>
          </cell>
          <cell r="AN189" t="str">
            <v/>
          </cell>
          <cell r="AO189" t="str">
            <v/>
          </cell>
          <cell r="AP189" t="str">
            <v/>
          </cell>
          <cell r="AQ189" t="str">
            <v/>
          </cell>
          <cell r="AR189" t="str">
            <v/>
          </cell>
          <cell r="AS189" t="str">
            <v/>
          </cell>
          <cell r="AT189" t="str">
            <v/>
          </cell>
          <cell r="AU189" t="str">
            <v/>
          </cell>
          <cell r="AV189" t="str">
            <v/>
          </cell>
          <cell r="AW189" t="str">
            <v/>
          </cell>
          <cell r="AX189" t="str">
            <v/>
          </cell>
          <cell r="AY189" t="str">
            <v/>
          </cell>
          <cell r="AZ189" t="str">
            <v/>
          </cell>
          <cell r="BA189" t="str">
            <v/>
          </cell>
          <cell r="BB189" t="str">
            <v/>
          </cell>
          <cell r="BC189" t="str">
            <v/>
          </cell>
          <cell r="BD189" t="str">
            <v/>
          </cell>
          <cell r="BE189" t="str">
            <v/>
          </cell>
          <cell r="BF189" t="str">
            <v/>
          </cell>
          <cell r="BG189" t="str">
            <v/>
          </cell>
          <cell r="BH189" t="str">
            <v/>
          </cell>
          <cell r="BI189" t="str">
            <v/>
          </cell>
          <cell r="BJ189" t="str">
            <v/>
          </cell>
          <cell r="BK189" t="str">
            <v/>
          </cell>
          <cell r="BL189" t="str">
            <v/>
          </cell>
          <cell r="BM189" t="str">
            <v/>
          </cell>
          <cell r="BN189" t="str">
            <v/>
          </cell>
          <cell r="BO189" t="str">
            <v/>
          </cell>
          <cell r="BP189" t="str">
            <v/>
          </cell>
          <cell r="BQ189" t="str">
            <v/>
          </cell>
          <cell r="BR189" t="str">
            <v/>
          </cell>
          <cell r="BS189" t="str">
            <v/>
          </cell>
          <cell r="BT189" t="str">
            <v/>
          </cell>
          <cell r="BU189" t="str">
            <v/>
          </cell>
          <cell r="BV189" t="str">
            <v/>
          </cell>
          <cell r="BW189" t="str">
            <v/>
          </cell>
          <cell r="BX189" t="str">
            <v/>
          </cell>
        </row>
        <row r="190">
          <cell r="C190" t="str">
            <v/>
          </cell>
          <cell r="D190" t="str">
            <v/>
          </cell>
          <cell r="E190" t="str">
            <v/>
          </cell>
          <cell r="F190" t="str">
            <v/>
          </cell>
          <cell r="G190" t="str">
            <v/>
          </cell>
          <cell r="H190" t="str">
            <v/>
          </cell>
          <cell r="I190" t="str">
            <v/>
          </cell>
          <cell r="J190" t="str">
            <v/>
          </cell>
          <cell r="K190" t="str">
            <v/>
          </cell>
          <cell r="L190" t="str">
            <v/>
          </cell>
          <cell r="M190" t="str">
            <v/>
          </cell>
          <cell r="N190" t="str">
            <v/>
          </cell>
          <cell r="O190" t="str">
            <v/>
          </cell>
          <cell r="P190" t="str">
            <v/>
          </cell>
          <cell r="Q190" t="str">
            <v/>
          </cell>
          <cell r="R190" t="str">
            <v/>
          </cell>
          <cell r="S190" t="str">
            <v/>
          </cell>
          <cell r="T190" t="str">
            <v/>
          </cell>
          <cell r="U190" t="str">
            <v/>
          </cell>
          <cell r="V190" t="str">
            <v/>
          </cell>
          <cell r="W190" t="str">
            <v/>
          </cell>
          <cell r="X190" t="str">
            <v/>
          </cell>
          <cell r="Y190" t="str">
            <v/>
          </cell>
          <cell r="Z190" t="str">
            <v/>
          </cell>
          <cell r="AA190" t="str">
            <v/>
          </cell>
          <cell r="AB190" t="str">
            <v/>
          </cell>
          <cell r="AC190" t="str">
            <v/>
          </cell>
          <cell r="AD190" t="str">
            <v/>
          </cell>
          <cell r="AE190" t="str">
            <v/>
          </cell>
          <cell r="AF190" t="str">
            <v/>
          </cell>
          <cell r="AG190" t="str">
            <v/>
          </cell>
          <cell r="AH190" t="str">
            <v/>
          </cell>
          <cell r="AI190" t="str">
            <v/>
          </cell>
          <cell r="AJ190" t="str">
            <v/>
          </cell>
          <cell r="AK190" t="str">
            <v/>
          </cell>
          <cell r="AL190" t="str">
            <v/>
          </cell>
          <cell r="AM190" t="str">
            <v/>
          </cell>
          <cell r="AN190" t="str">
            <v/>
          </cell>
          <cell r="AO190" t="str">
            <v/>
          </cell>
          <cell r="AP190" t="str">
            <v/>
          </cell>
          <cell r="AQ190" t="str">
            <v/>
          </cell>
          <cell r="AR190" t="str">
            <v/>
          </cell>
          <cell r="AS190" t="str">
            <v/>
          </cell>
          <cell r="AT190" t="str">
            <v/>
          </cell>
          <cell r="AU190" t="str">
            <v/>
          </cell>
          <cell r="AV190" t="str">
            <v/>
          </cell>
          <cell r="AW190" t="str">
            <v/>
          </cell>
          <cell r="AX190" t="str">
            <v/>
          </cell>
          <cell r="AY190" t="str">
            <v/>
          </cell>
          <cell r="AZ190" t="str">
            <v/>
          </cell>
          <cell r="BA190" t="str">
            <v/>
          </cell>
          <cell r="BB190" t="str">
            <v/>
          </cell>
          <cell r="BC190" t="str">
            <v/>
          </cell>
          <cell r="BD190" t="str">
            <v/>
          </cell>
          <cell r="BE190" t="str">
            <v/>
          </cell>
          <cell r="BF190" t="str">
            <v/>
          </cell>
          <cell r="BG190" t="str">
            <v/>
          </cell>
          <cell r="BH190" t="str">
            <v/>
          </cell>
          <cell r="BI190" t="str">
            <v/>
          </cell>
          <cell r="BJ190" t="str">
            <v/>
          </cell>
          <cell r="BK190" t="str">
            <v/>
          </cell>
          <cell r="BL190" t="str">
            <v/>
          </cell>
          <cell r="BM190" t="str">
            <v/>
          </cell>
          <cell r="BN190" t="str">
            <v/>
          </cell>
          <cell r="BO190" t="str">
            <v/>
          </cell>
          <cell r="BP190" t="str">
            <v/>
          </cell>
          <cell r="BQ190" t="str">
            <v/>
          </cell>
          <cell r="BR190" t="str">
            <v/>
          </cell>
          <cell r="BS190" t="str">
            <v/>
          </cell>
          <cell r="BT190" t="str">
            <v/>
          </cell>
          <cell r="BU190" t="str">
            <v/>
          </cell>
          <cell r="BV190" t="str">
            <v/>
          </cell>
          <cell r="BW190" t="str">
            <v/>
          </cell>
          <cell r="BX190" t="str">
            <v/>
          </cell>
        </row>
        <row r="191">
          <cell r="C191" t="str">
            <v/>
          </cell>
          <cell r="D191" t="str">
            <v/>
          </cell>
          <cell r="E191" t="str">
            <v/>
          </cell>
          <cell r="F191" t="str">
            <v/>
          </cell>
          <cell r="G191" t="str">
            <v/>
          </cell>
          <cell r="H191" t="str">
            <v/>
          </cell>
          <cell r="I191" t="str">
            <v/>
          </cell>
          <cell r="J191" t="str">
            <v/>
          </cell>
          <cell r="K191" t="str">
            <v/>
          </cell>
          <cell r="L191" t="str">
            <v/>
          </cell>
          <cell r="M191" t="str">
            <v/>
          </cell>
          <cell r="N191" t="str">
            <v/>
          </cell>
          <cell r="O191" t="str">
            <v/>
          </cell>
          <cell r="P191" t="str">
            <v/>
          </cell>
          <cell r="Q191" t="str">
            <v/>
          </cell>
          <cell r="R191" t="str">
            <v/>
          </cell>
          <cell r="S191" t="str">
            <v/>
          </cell>
          <cell r="T191" t="str">
            <v/>
          </cell>
          <cell r="U191" t="str">
            <v/>
          </cell>
          <cell r="V191" t="str">
            <v/>
          </cell>
          <cell r="W191" t="str">
            <v/>
          </cell>
          <cell r="X191" t="str">
            <v/>
          </cell>
          <cell r="Y191" t="str">
            <v/>
          </cell>
          <cell r="Z191" t="str">
            <v/>
          </cell>
          <cell r="AA191" t="str">
            <v/>
          </cell>
          <cell r="AB191" t="str">
            <v/>
          </cell>
          <cell r="AC191" t="str">
            <v/>
          </cell>
          <cell r="AD191" t="str">
            <v/>
          </cell>
          <cell r="AE191" t="str">
            <v/>
          </cell>
          <cell r="AF191" t="str">
            <v/>
          </cell>
          <cell r="AG191" t="str">
            <v/>
          </cell>
          <cell r="AH191" t="str">
            <v/>
          </cell>
          <cell r="AI191" t="str">
            <v/>
          </cell>
          <cell r="AJ191" t="str">
            <v/>
          </cell>
          <cell r="AK191" t="str">
            <v/>
          </cell>
          <cell r="AL191" t="str">
            <v/>
          </cell>
          <cell r="AM191" t="str">
            <v/>
          </cell>
          <cell r="AN191" t="str">
            <v/>
          </cell>
          <cell r="AO191" t="str">
            <v/>
          </cell>
          <cell r="AP191" t="str">
            <v/>
          </cell>
          <cell r="AQ191" t="str">
            <v/>
          </cell>
          <cell r="AR191" t="str">
            <v/>
          </cell>
          <cell r="AS191" t="str">
            <v/>
          </cell>
          <cell r="AT191" t="str">
            <v/>
          </cell>
          <cell r="AU191" t="str">
            <v/>
          </cell>
          <cell r="AV191" t="str">
            <v/>
          </cell>
          <cell r="AW191" t="str">
            <v/>
          </cell>
          <cell r="AX191" t="str">
            <v/>
          </cell>
          <cell r="AY191" t="str">
            <v/>
          </cell>
          <cell r="AZ191" t="str">
            <v/>
          </cell>
          <cell r="BA191" t="str">
            <v/>
          </cell>
          <cell r="BB191" t="str">
            <v/>
          </cell>
          <cell r="BC191" t="str">
            <v/>
          </cell>
          <cell r="BD191" t="str">
            <v/>
          </cell>
          <cell r="BE191" t="str">
            <v/>
          </cell>
          <cell r="BF191" t="str">
            <v/>
          </cell>
          <cell r="BG191" t="str">
            <v/>
          </cell>
          <cell r="BH191" t="str">
            <v/>
          </cell>
          <cell r="BI191" t="str">
            <v/>
          </cell>
          <cell r="BJ191" t="str">
            <v/>
          </cell>
          <cell r="BK191" t="str">
            <v/>
          </cell>
          <cell r="BL191" t="str">
            <v/>
          </cell>
          <cell r="BM191" t="str">
            <v/>
          </cell>
          <cell r="BN191" t="str">
            <v/>
          </cell>
          <cell r="BO191" t="str">
            <v/>
          </cell>
          <cell r="BP191" t="str">
            <v/>
          </cell>
          <cell r="BQ191" t="str">
            <v/>
          </cell>
          <cell r="BR191" t="str">
            <v/>
          </cell>
          <cell r="BS191" t="str">
            <v/>
          </cell>
          <cell r="BT191" t="str">
            <v/>
          </cell>
          <cell r="BU191" t="str">
            <v/>
          </cell>
          <cell r="BV191" t="str">
            <v/>
          </cell>
          <cell r="BW191" t="str">
            <v/>
          </cell>
          <cell r="BX191" t="str">
            <v/>
          </cell>
        </row>
        <row r="192">
          <cell r="C192" t="str">
            <v/>
          </cell>
          <cell r="D192" t="str">
            <v/>
          </cell>
          <cell r="E192" t="str">
            <v/>
          </cell>
          <cell r="F192" t="str">
            <v/>
          </cell>
          <cell r="G192" t="str">
            <v/>
          </cell>
          <cell r="H192" t="str">
            <v/>
          </cell>
          <cell r="I192" t="str">
            <v/>
          </cell>
          <cell r="J192" t="str">
            <v/>
          </cell>
          <cell r="K192" t="str">
            <v/>
          </cell>
          <cell r="L192" t="str">
            <v/>
          </cell>
          <cell r="M192" t="str">
            <v/>
          </cell>
          <cell r="N192" t="str">
            <v/>
          </cell>
          <cell r="O192" t="str">
            <v/>
          </cell>
          <cell r="P192" t="str">
            <v/>
          </cell>
          <cell r="Q192" t="str">
            <v/>
          </cell>
          <cell r="R192" t="str">
            <v/>
          </cell>
          <cell r="S192" t="str">
            <v/>
          </cell>
          <cell r="T192" t="str">
            <v/>
          </cell>
          <cell r="U192" t="str">
            <v/>
          </cell>
          <cell r="V192" t="str">
            <v/>
          </cell>
          <cell r="W192" t="str">
            <v/>
          </cell>
          <cell r="X192" t="str">
            <v/>
          </cell>
          <cell r="Y192" t="str">
            <v/>
          </cell>
          <cell r="Z192" t="str">
            <v/>
          </cell>
          <cell r="AA192" t="str">
            <v/>
          </cell>
          <cell r="AB192" t="str">
            <v/>
          </cell>
          <cell r="AC192" t="str">
            <v/>
          </cell>
          <cell r="AD192" t="str">
            <v/>
          </cell>
          <cell r="AE192" t="str">
            <v/>
          </cell>
          <cell r="AF192" t="str">
            <v/>
          </cell>
          <cell r="AG192" t="str">
            <v/>
          </cell>
          <cell r="AH192" t="str">
            <v/>
          </cell>
          <cell r="AI192" t="str">
            <v/>
          </cell>
          <cell r="AJ192" t="str">
            <v/>
          </cell>
          <cell r="AK192" t="str">
            <v/>
          </cell>
          <cell r="AL192" t="str">
            <v/>
          </cell>
          <cell r="AM192" t="str">
            <v/>
          </cell>
          <cell r="AN192" t="str">
            <v/>
          </cell>
          <cell r="AO192" t="str">
            <v/>
          </cell>
          <cell r="AP192" t="str">
            <v/>
          </cell>
          <cell r="AQ192" t="str">
            <v/>
          </cell>
          <cell r="AR192" t="str">
            <v/>
          </cell>
          <cell r="AS192" t="str">
            <v/>
          </cell>
          <cell r="AT192" t="str">
            <v/>
          </cell>
          <cell r="AU192" t="str">
            <v/>
          </cell>
          <cell r="AV192" t="str">
            <v/>
          </cell>
          <cell r="AW192" t="str">
            <v/>
          </cell>
          <cell r="AX192" t="str">
            <v/>
          </cell>
          <cell r="AY192" t="str">
            <v/>
          </cell>
          <cell r="AZ192" t="str">
            <v/>
          </cell>
          <cell r="BA192" t="str">
            <v/>
          </cell>
          <cell r="BB192" t="str">
            <v/>
          </cell>
          <cell r="BC192" t="str">
            <v/>
          </cell>
          <cell r="BD192" t="str">
            <v/>
          </cell>
          <cell r="BE192" t="str">
            <v/>
          </cell>
          <cell r="BF192" t="str">
            <v/>
          </cell>
          <cell r="BG192" t="str">
            <v/>
          </cell>
          <cell r="BH192" t="str">
            <v/>
          </cell>
          <cell r="BI192" t="str">
            <v/>
          </cell>
          <cell r="BJ192" t="str">
            <v/>
          </cell>
          <cell r="BK192" t="str">
            <v/>
          </cell>
          <cell r="BL192" t="str">
            <v/>
          </cell>
          <cell r="BM192" t="str">
            <v/>
          </cell>
          <cell r="BN192" t="str">
            <v/>
          </cell>
          <cell r="BO192" t="str">
            <v/>
          </cell>
          <cell r="BP192" t="str">
            <v/>
          </cell>
          <cell r="BQ192" t="str">
            <v/>
          </cell>
          <cell r="BR192" t="str">
            <v/>
          </cell>
          <cell r="BS192" t="str">
            <v/>
          </cell>
          <cell r="BT192" t="str">
            <v/>
          </cell>
          <cell r="BU192" t="str">
            <v/>
          </cell>
          <cell r="BV192" t="str">
            <v/>
          </cell>
          <cell r="BW192" t="str">
            <v/>
          </cell>
          <cell r="BX192" t="str">
            <v/>
          </cell>
        </row>
      </sheetData>
      <sheetData sheetId="24"/>
      <sheetData sheetId="25"/>
      <sheetData sheetId="26"/>
      <sheetData sheetId="2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hool List"/>
      <sheetName val="2022-23"/>
      <sheetName val="Annex B4 22-23"/>
      <sheetName val="2023-24"/>
      <sheetName val="Annex B4 23-24"/>
      <sheetName val="2024-25"/>
      <sheetName val="Annex B2 2024-25"/>
      <sheetName val="2025-26"/>
      <sheetName val="Annex B2 2025-26"/>
      <sheetName val="Annex B1 2026-27"/>
      <sheetName val="2026-27"/>
    </sheetNames>
    <sheetDataSet>
      <sheetData sheetId="0"/>
      <sheetData sheetId="1"/>
      <sheetData sheetId="2"/>
      <sheetData sheetId="3"/>
      <sheetData sheetId="4"/>
      <sheetData sheetId="5"/>
      <sheetData sheetId="6"/>
      <sheetData sheetId="7"/>
      <sheetData sheetId="8"/>
      <sheetData sheetId="9">
        <row r="4">
          <cell r="B4"/>
          <cell r="C4" t="str">
            <v>A</v>
          </cell>
          <cell r="D4" t="str">
            <v>B</v>
          </cell>
          <cell r="E4" t="str">
            <v>C</v>
          </cell>
          <cell r="F4" t="str">
            <v>D</v>
          </cell>
          <cell r="G4" t="str">
            <v>E</v>
          </cell>
          <cell r="H4" t="str">
            <v>F = B+E</v>
          </cell>
          <cell r="I4" t="str">
            <v>G</v>
          </cell>
          <cell r="J4" t="str">
            <v>H</v>
          </cell>
          <cell r="K4" t="str">
            <v>I</v>
          </cell>
          <cell r="L4" t="str">
            <v>J</v>
          </cell>
          <cell r="M4" t="str">
            <v>K</v>
          </cell>
          <cell r="N4" t="str">
            <v>M</v>
          </cell>
          <cell r="O4" t="str">
            <v>N</v>
          </cell>
        </row>
        <row r="5">
          <cell r="B5" t="str">
            <v>School Name</v>
          </cell>
          <cell r="C5"/>
          <cell r="D5" t="str">
            <v>£</v>
          </cell>
          <cell r="E5"/>
          <cell r="F5"/>
          <cell r="G5" t="str">
            <v>£</v>
          </cell>
          <cell r="H5" t="str">
            <v>£</v>
          </cell>
          <cell r="I5" t="str">
            <v>£</v>
          </cell>
          <cell r="J5" t="str">
            <v>£</v>
          </cell>
          <cell r="K5"/>
          <cell r="L5"/>
          <cell r="M5" t="str">
            <v>£</v>
          </cell>
          <cell r="N5"/>
          <cell r="O5" t="str">
            <v>£</v>
          </cell>
          <cell r="P5" t="str">
            <v>£</v>
          </cell>
          <cell r="Q5" t="str">
            <v>£</v>
          </cell>
        </row>
        <row r="6">
          <cell r="B6" t="str">
            <v>Primary Schools</v>
          </cell>
          <cell r="C6"/>
          <cell r="D6"/>
          <cell r="E6"/>
          <cell r="F6"/>
          <cell r="G6"/>
          <cell r="H6"/>
          <cell r="I6"/>
          <cell r="J6"/>
          <cell r="K6"/>
          <cell r="L6"/>
          <cell r="M6"/>
          <cell r="N6"/>
          <cell r="O6"/>
          <cell r="P6"/>
          <cell r="Q6"/>
        </row>
        <row r="7">
          <cell r="A7">
            <v>8262024</v>
          </cell>
          <cell r="B7" t="str">
            <v>Fairfields Primary</v>
          </cell>
          <cell r="C7"/>
          <cell r="D7">
            <v>0</v>
          </cell>
          <cell r="E7"/>
          <cell r="F7"/>
          <cell r="G7"/>
          <cell r="H7">
            <v>0</v>
          </cell>
          <cell r="I7">
            <v>0</v>
          </cell>
          <cell r="J7">
            <v>0</v>
          </cell>
          <cell r="K7">
            <v>30</v>
          </cell>
          <cell r="L7">
            <v>5.83</v>
          </cell>
          <cell r="M7">
            <v>28415</v>
          </cell>
          <cell r="N7"/>
          <cell r="O7"/>
          <cell r="P7">
            <v>28415</v>
          </cell>
          <cell r="Q7">
            <v>28415</v>
          </cell>
        </row>
        <row r="8">
          <cell r="A8">
            <v>8262042</v>
          </cell>
          <cell r="B8" t="str">
            <v>Hanslope</v>
          </cell>
          <cell r="C8">
            <v>15</v>
          </cell>
          <cell r="D8">
            <v>43333.621850482799</v>
          </cell>
          <cell r="E8"/>
          <cell r="F8"/>
          <cell r="G8"/>
          <cell r="H8">
            <v>43333.621850482799</v>
          </cell>
          <cell r="I8">
            <v>0</v>
          </cell>
          <cell r="J8"/>
          <cell r="K8">
            <v>15</v>
          </cell>
          <cell r="L8">
            <v>17.71</v>
          </cell>
          <cell r="M8">
            <v>73635</v>
          </cell>
          <cell r="N8"/>
          <cell r="O8"/>
          <cell r="P8">
            <v>73635</v>
          </cell>
          <cell r="Q8">
            <v>116968.6218504828</v>
          </cell>
        </row>
        <row r="9">
          <cell r="A9">
            <v>8263058</v>
          </cell>
          <cell r="B9" t="str">
            <v>St Marys Wavendon (Eagle Farm South)</v>
          </cell>
          <cell r="C9"/>
          <cell r="D9">
            <v>0</v>
          </cell>
          <cell r="E9"/>
          <cell r="F9"/>
          <cell r="G9"/>
          <cell r="H9">
            <v>0</v>
          </cell>
          <cell r="I9"/>
          <cell r="J9"/>
          <cell r="K9">
            <v>90</v>
          </cell>
          <cell r="L9">
            <v>68.58</v>
          </cell>
          <cell r="M9">
            <v>286918</v>
          </cell>
          <cell r="N9"/>
          <cell r="O9"/>
          <cell r="P9">
            <v>286918</v>
          </cell>
          <cell r="Q9">
            <v>286918</v>
          </cell>
        </row>
        <row r="10">
          <cell r="A10">
            <v>8260124</v>
          </cell>
          <cell r="B10" t="str">
            <v>Watling Primary</v>
          </cell>
          <cell r="C10">
            <v>60</v>
          </cell>
          <cell r="D10">
            <v>173334.4874019312</v>
          </cell>
          <cell r="E10"/>
          <cell r="F10"/>
          <cell r="G10"/>
          <cell r="H10">
            <v>173334.4874019312</v>
          </cell>
          <cell r="I10"/>
          <cell r="J10"/>
          <cell r="K10">
            <v>240</v>
          </cell>
          <cell r="L10">
            <v>64</v>
          </cell>
          <cell r="M10">
            <v>266127</v>
          </cell>
          <cell r="N10"/>
          <cell r="O10"/>
          <cell r="P10">
            <v>266127</v>
          </cell>
          <cell r="Q10">
            <v>439461.4874019312</v>
          </cell>
        </row>
        <row r="11">
          <cell r="B11" t="str">
            <v>Currently Unallocated Primary Places</v>
          </cell>
          <cell r="C11"/>
          <cell r="D11">
            <v>0</v>
          </cell>
          <cell r="E11"/>
          <cell r="F11"/>
          <cell r="G11"/>
          <cell r="H11"/>
          <cell r="I11"/>
          <cell r="J11"/>
          <cell r="K11"/>
          <cell r="L11"/>
          <cell r="M11"/>
          <cell r="N11">
            <v>90</v>
          </cell>
          <cell r="O11">
            <v>260001.73110289683</v>
          </cell>
          <cell r="P11">
            <v>260001.73110289683</v>
          </cell>
          <cell r="Q11">
            <v>260001.73110289683</v>
          </cell>
        </row>
        <row r="12">
          <cell r="B12"/>
          <cell r="C12"/>
          <cell r="D12"/>
          <cell r="E12"/>
          <cell r="F12"/>
          <cell r="G12"/>
          <cell r="H12">
            <v>0</v>
          </cell>
          <cell r="I12"/>
          <cell r="J12"/>
          <cell r="K12"/>
          <cell r="L12"/>
          <cell r="M12"/>
          <cell r="N12"/>
          <cell r="O12"/>
          <cell r="P12"/>
          <cell r="Q12"/>
        </row>
        <row r="13">
          <cell r="B13" t="str">
            <v>Secondary Schools</v>
          </cell>
          <cell r="C13"/>
          <cell r="D13"/>
          <cell r="E13"/>
          <cell r="F13"/>
          <cell r="G13"/>
          <cell r="H13">
            <v>0</v>
          </cell>
          <cell r="I13"/>
          <cell r="J13"/>
          <cell r="K13"/>
          <cell r="L13"/>
          <cell r="M13"/>
          <cell r="N13"/>
          <cell r="O13"/>
          <cell r="P13"/>
          <cell r="Q13"/>
        </row>
        <row r="14">
          <cell r="A14">
            <v>8264007</v>
          </cell>
          <cell r="B14" t="str">
            <v>Watling Academy</v>
          </cell>
          <cell r="C14">
            <v>60</v>
          </cell>
          <cell r="D14">
            <v>262047.08335491896</v>
          </cell>
          <cell r="E14"/>
          <cell r="F14"/>
          <cell r="G14"/>
          <cell r="H14">
            <v>262047.08335491896</v>
          </cell>
          <cell r="I14"/>
          <cell r="J14"/>
          <cell r="K14">
            <v>360</v>
          </cell>
          <cell r="L14">
            <v>0</v>
          </cell>
          <cell r="M14"/>
          <cell r="N14"/>
          <cell r="O14"/>
          <cell r="P14">
            <v>0</v>
          </cell>
          <cell r="Q14">
            <v>262047.08335491896</v>
          </cell>
          <cell r="R14">
            <v>139098</v>
          </cell>
        </row>
        <row r="15">
          <cell r="B15" t="str">
            <v>Currently Unallocated Secondary Places</v>
          </cell>
          <cell r="C15"/>
          <cell r="D15"/>
          <cell r="E15"/>
          <cell r="F15"/>
          <cell r="G15"/>
          <cell r="H15">
            <v>0</v>
          </cell>
          <cell r="I15"/>
          <cell r="J15"/>
          <cell r="K15"/>
          <cell r="L15"/>
          <cell r="M15"/>
          <cell r="N15">
            <v>60</v>
          </cell>
          <cell r="O15">
            <v>262047.08335491893</v>
          </cell>
          <cell r="P15">
            <v>262047.08335491893</v>
          </cell>
          <cell r="Q15">
            <v>262047.08335491893</v>
          </cell>
        </row>
        <row r="16">
          <cell r="B16"/>
          <cell r="C16"/>
          <cell r="D16"/>
          <cell r="E16"/>
          <cell r="F16"/>
          <cell r="G16"/>
          <cell r="H16">
            <v>0</v>
          </cell>
          <cell r="I16"/>
          <cell r="J16"/>
          <cell r="K16"/>
          <cell r="L16"/>
          <cell r="M16"/>
          <cell r="N16"/>
          <cell r="O16"/>
          <cell r="P16"/>
          <cell r="Q16"/>
        </row>
        <row r="17">
          <cell r="B17" t="str">
            <v xml:space="preserve">All Through (Primary/Secondary) Schools </v>
          </cell>
          <cell r="C17"/>
          <cell r="D17"/>
          <cell r="E17"/>
          <cell r="F17"/>
          <cell r="G17"/>
          <cell r="H17">
            <v>0</v>
          </cell>
          <cell r="I17"/>
          <cell r="J17"/>
          <cell r="K17"/>
          <cell r="L17"/>
          <cell r="M17"/>
          <cell r="N17"/>
          <cell r="O17"/>
          <cell r="P17"/>
          <cell r="Q17"/>
        </row>
        <row r="18">
          <cell r="A18" t="str">
            <v>8264009a</v>
          </cell>
          <cell r="B18" t="str">
            <v>Glebe Farm Primary</v>
          </cell>
          <cell r="C18">
            <v>30</v>
          </cell>
          <cell r="D18">
            <v>86667.243700965599</v>
          </cell>
          <cell r="E18"/>
          <cell r="F18"/>
          <cell r="G18"/>
          <cell r="H18">
            <v>86667.243700965599</v>
          </cell>
          <cell r="I18"/>
          <cell r="J18"/>
          <cell r="K18">
            <v>150</v>
          </cell>
          <cell r="L18">
            <v>26</v>
          </cell>
          <cell r="M18">
            <v>68816</v>
          </cell>
          <cell r="N18"/>
          <cell r="O18"/>
          <cell r="P18">
            <v>68816</v>
          </cell>
          <cell r="Q18">
            <v>155483.2437009656</v>
          </cell>
        </row>
        <row r="19">
          <cell r="A19" t="str">
            <v>8264009b</v>
          </cell>
          <cell r="B19" t="str">
            <v>Glebe Farm Secondary</v>
          </cell>
          <cell r="C19">
            <v>180</v>
          </cell>
          <cell r="D19">
            <v>786141.25006475684</v>
          </cell>
          <cell r="E19"/>
          <cell r="F19"/>
          <cell r="G19"/>
          <cell r="H19">
            <v>786141.25006475684</v>
          </cell>
          <cell r="I19"/>
          <cell r="J19"/>
          <cell r="K19">
            <v>180</v>
          </cell>
          <cell r="L19"/>
          <cell r="M19"/>
          <cell r="N19"/>
          <cell r="O19"/>
          <cell r="P19">
            <v>0</v>
          </cell>
          <cell r="Q19">
            <v>786141.25006475684</v>
          </cell>
        </row>
        <row r="20">
          <cell r="A20">
            <v>8264004</v>
          </cell>
          <cell r="B20" t="str">
            <v>Kents Hill Park Primary</v>
          </cell>
          <cell r="C20">
            <v>30</v>
          </cell>
          <cell r="D20">
            <v>86667.243700965599</v>
          </cell>
          <cell r="E20"/>
          <cell r="F20"/>
          <cell r="G20"/>
          <cell r="H20">
            <v>86667.243700965599</v>
          </cell>
          <cell r="I20"/>
          <cell r="J20"/>
          <cell r="K20">
            <v>30</v>
          </cell>
          <cell r="L20"/>
          <cell r="M20"/>
          <cell r="N20"/>
          <cell r="O20"/>
          <cell r="P20">
            <v>0</v>
          </cell>
          <cell r="Q20">
            <v>86667.243700965599</v>
          </cell>
        </row>
        <row r="21">
          <cell r="A21">
            <v>8264703</v>
          </cell>
          <cell r="B21" t="str">
            <v>Oakgrove Primary</v>
          </cell>
          <cell r="C21">
            <v>30</v>
          </cell>
          <cell r="D21">
            <v>86667.243700965599</v>
          </cell>
          <cell r="E21"/>
          <cell r="F21"/>
          <cell r="G21"/>
          <cell r="H21">
            <v>86667.243700965599</v>
          </cell>
          <cell r="I21"/>
          <cell r="J21"/>
          <cell r="K21">
            <v>30</v>
          </cell>
          <cell r="L21"/>
          <cell r="M21"/>
          <cell r="N21"/>
          <cell r="O21"/>
          <cell r="P21">
            <v>0</v>
          </cell>
          <cell r="Q21">
            <v>86667.243700965599</v>
          </cell>
        </row>
        <row r="22">
          <cell r="B22"/>
          <cell r="C22"/>
          <cell r="D22"/>
          <cell r="E22"/>
          <cell r="F22"/>
          <cell r="G22"/>
          <cell r="H22"/>
          <cell r="I22"/>
          <cell r="J22"/>
          <cell r="K22"/>
          <cell r="L22"/>
          <cell r="M22"/>
          <cell r="N22"/>
          <cell r="O22"/>
          <cell r="P22"/>
          <cell r="Q22"/>
        </row>
        <row r="23">
          <cell r="B23" t="str">
            <v>Total</v>
          </cell>
          <cell r="C23">
            <v>405</v>
          </cell>
          <cell r="D23">
            <v>1524858.1737749865</v>
          </cell>
          <cell r="E23">
            <v>0</v>
          </cell>
          <cell r="F23">
            <v>0</v>
          </cell>
          <cell r="G23">
            <v>0</v>
          </cell>
          <cell r="H23">
            <v>1524858.1737749865</v>
          </cell>
          <cell r="I23">
            <v>0</v>
          </cell>
          <cell r="J23">
            <v>0</v>
          </cell>
          <cell r="K23">
            <v>1125</v>
          </cell>
          <cell r="L23">
            <v>182.12</v>
          </cell>
          <cell r="M23">
            <v>723911</v>
          </cell>
          <cell r="N23">
            <v>150</v>
          </cell>
          <cell r="O23">
            <v>522048.81445781572</v>
          </cell>
          <cell r="P23">
            <v>1245959.8144578158</v>
          </cell>
          <cell r="Q23">
            <v>2770817.9882328026</v>
          </cell>
        </row>
        <row r="24">
          <cell r="B24"/>
          <cell r="C24"/>
          <cell r="D24"/>
          <cell r="E24"/>
          <cell r="F24"/>
          <cell r="G24"/>
          <cell r="H24"/>
          <cell r="I24"/>
          <cell r="J24"/>
          <cell r="K24"/>
          <cell r="L24"/>
          <cell r="M24"/>
          <cell r="N24"/>
          <cell r="O24"/>
          <cell r="P24"/>
          <cell r="Q24"/>
        </row>
        <row r="25">
          <cell r="B25" t="str">
            <v>2025/26 Growth Payments</v>
          </cell>
          <cell r="C25">
            <v>885</v>
          </cell>
          <cell r="D25">
            <v>2878570.3761506062</v>
          </cell>
          <cell r="E25">
            <v>240</v>
          </cell>
          <cell r="F25">
            <v>35</v>
          </cell>
          <cell r="G25">
            <v>101573.87347442942</v>
          </cell>
          <cell r="H25">
            <v>2980144.2496250356</v>
          </cell>
          <cell r="I25">
            <v>0</v>
          </cell>
          <cell r="J25">
            <v>10500</v>
          </cell>
          <cell r="K25">
            <v>540</v>
          </cell>
          <cell r="L25">
            <v>49.79</v>
          </cell>
          <cell r="M25">
            <v>204398</v>
          </cell>
          <cell r="N25">
            <v>240</v>
          </cell>
          <cell r="O25">
            <v>820587.53400067228</v>
          </cell>
          <cell r="P25">
            <v>1035485.5340006723</v>
          </cell>
          <cell r="Q25">
            <v>4015629.783625708</v>
          </cell>
        </row>
        <row r="26">
          <cell r="B26" t="str">
            <v>Change (Decrease) / Increase</v>
          </cell>
          <cell r="C26">
            <v>-480</v>
          </cell>
          <cell r="D26">
            <v>-1353712.2023756197</v>
          </cell>
          <cell r="E26">
            <v>-240</v>
          </cell>
          <cell r="F26">
            <v>-35</v>
          </cell>
          <cell r="G26">
            <v>-101573.87347442942</v>
          </cell>
          <cell r="H26">
            <v>-1455286.075850049</v>
          </cell>
          <cell r="I26">
            <v>0</v>
          </cell>
          <cell r="J26">
            <v>-10500</v>
          </cell>
          <cell r="K26">
            <v>585</v>
          </cell>
          <cell r="L26">
            <v>132.33000000000001</v>
          </cell>
          <cell r="M26">
            <v>519513</v>
          </cell>
          <cell r="N26">
            <v>-90</v>
          </cell>
          <cell r="O26">
            <v>-298538.71954285656</v>
          </cell>
        </row>
        <row r="27">
          <cell r="B27"/>
          <cell r="C27"/>
          <cell r="D27"/>
          <cell r="E27"/>
          <cell r="F27"/>
          <cell r="G27"/>
          <cell r="H27"/>
          <cell r="I27"/>
          <cell r="J27"/>
          <cell r="K27"/>
          <cell r="L27"/>
          <cell r="M27"/>
          <cell r="N27"/>
          <cell r="O27"/>
        </row>
        <row r="28">
          <cell r="B28" t="str">
            <v>* Average per pupil funding rates used, (£4,952 primary and £7,487 secondary)</v>
          </cell>
          <cell r="C28"/>
          <cell r="D28"/>
          <cell r="E28"/>
          <cell r="F28"/>
          <cell r="G28"/>
          <cell r="H28"/>
          <cell r="I28"/>
          <cell r="J28"/>
          <cell r="K28"/>
          <cell r="L28"/>
          <cell r="M28"/>
          <cell r="N28"/>
          <cell r="O28"/>
        </row>
        <row r="29">
          <cell r="B29" t="str">
            <v>* Funding through the formula is intended to be indicative only as rates will vary school by school</v>
          </cell>
          <cell r="C29"/>
          <cell r="D29"/>
          <cell r="E29"/>
          <cell r="F29"/>
          <cell r="G29"/>
          <cell r="H29"/>
          <cell r="I29"/>
          <cell r="J29"/>
          <cell r="K29"/>
          <cell r="L29"/>
          <cell r="M29"/>
          <cell r="N29"/>
          <cell r="O29"/>
        </row>
      </sheetData>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milton-keynes.gov.uk/schools-and-lifelong-learning/information-schools/local-management-schools-lms/school-funding"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7244E-FACF-4B63-8A42-45F42928B1B2}">
  <sheetPr>
    <tabColor rgb="FFFF0000"/>
  </sheetPr>
  <dimension ref="A1:AJ59"/>
  <sheetViews>
    <sheetView workbookViewId="0">
      <selection activeCell="K1" sqref="K1:K1048576"/>
    </sheetView>
  </sheetViews>
  <sheetFormatPr defaultColWidth="9.140625" defaultRowHeight="15" x14ac:dyDescent="0.25"/>
  <cols>
    <col min="1" max="1" width="26.5703125" style="474" bestFit="1" customWidth="1"/>
    <col min="2" max="2" width="11.140625" style="474" bestFit="1" customWidth="1"/>
    <col min="3" max="3" width="16" style="474" bestFit="1" customWidth="1"/>
    <col min="4" max="4" width="13.28515625" style="474" bestFit="1" customWidth="1"/>
    <col min="5" max="5" width="8.5703125" style="474" customWidth="1"/>
    <col min="6" max="8" width="13.28515625" style="474" customWidth="1"/>
    <col min="9" max="9" width="9.140625" style="474"/>
    <col min="10" max="10" width="11.7109375" style="474" customWidth="1"/>
    <col min="11" max="12" width="9.140625" style="474"/>
    <col min="13" max="13" width="30" style="474" bestFit="1" customWidth="1"/>
    <col min="14" max="20" width="13.28515625" style="474" customWidth="1"/>
    <col min="21" max="21" width="7.42578125" style="474" customWidth="1"/>
    <col min="22" max="22" width="14.140625" style="474" customWidth="1"/>
    <col min="23" max="24" width="13.28515625" style="474" bestFit="1" customWidth="1"/>
    <col min="25" max="33" width="9.140625" style="474"/>
    <col min="34" max="34" width="19" style="474" bestFit="1" customWidth="1"/>
    <col min="35" max="35" width="9.140625" style="474"/>
    <col min="36" max="36" width="30.28515625" style="474" bestFit="1" customWidth="1"/>
    <col min="37" max="16384" width="9.140625" style="474"/>
  </cols>
  <sheetData>
    <row r="1" spans="1:36" ht="75" x14ac:dyDescent="0.25">
      <c r="C1" s="693" t="s">
        <v>0</v>
      </c>
      <c r="D1" s="693" t="s">
        <v>1</v>
      </c>
      <c r="E1" s="694" t="s">
        <v>2</v>
      </c>
      <c r="F1" s="694" t="s">
        <v>3</v>
      </c>
      <c r="G1" s="694" t="s">
        <v>4</v>
      </c>
      <c r="H1" s="694" t="s">
        <v>5</v>
      </c>
      <c r="I1" s="695" t="s">
        <v>6</v>
      </c>
      <c r="J1" s="694" t="s">
        <v>7</v>
      </c>
      <c r="K1" s="694" t="s">
        <v>8</v>
      </c>
      <c r="M1" s="696"/>
      <c r="N1" s="694" t="s">
        <v>0</v>
      </c>
      <c r="O1" s="694" t="s">
        <v>1</v>
      </c>
      <c r="P1" s="694" t="s">
        <v>2</v>
      </c>
      <c r="Q1" s="694" t="s">
        <v>3</v>
      </c>
      <c r="R1" s="694" t="s">
        <v>4</v>
      </c>
      <c r="S1" s="694" t="s">
        <v>5</v>
      </c>
      <c r="T1" s="695" t="s">
        <v>6</v>
      </c>
      <c r="V1" s="697"/>
      <c r="W1" s="693" t="s">
        <v>0</v>
      </c>
      <c r="X1" s="693" t="s">
        <v>1</v>
      </c>
      <c r="Y1" s="698" t="s">
        <v>2</v>
      </c>
      <c r="Z1" s="698" t="s">
        <v>3</v>
      </c>
      <c r="AA1" s="694" t="s">
        <v>4</v>
      </c>
      <c r="AB1" s="694" t="s">
        <v>5</v>
      </c>
      <c r="AC1" s="695" t="s">
        <v>6</v>
      </c>
    </row>
    <row r="2" spans="1:36" x14ac:dyDescent="0.25">
      <c r="A2" s="699" t="s">
        <v>9</v>
      </c>
      <c r="B2" s="700" t="s">
        <v>10</v>
      </c>
      <c r="C2" s="701">
        <v>19340</v>
      </c>
      <c r="D2" s="701">
        <v>20598</v>
      </c>
      <c r="E2" s="702">
        <f>(D2-C2)/C2</f>
        <v>6.5046535677352635E-2</v>
      </c>
      <c r="F2" s="701">
        <f>D2*(E2+1)</f>
        <v>21937.828541882111</v>
      </c>
      <c r="G2" s="701">
        <f>(D2/12)*5</f>
        <v>8582.5</v>
      </c>
      <c r="H2" s="701">
        <f>(F2/12)*7</f>
        <v>12797.06664943123</v>
      </c>
      <c r="I2" s="703">
        <f>G2+H2</f>
        <v>21379.566649431232</v>
      </c>
      <c r="J2" s="701"/>
      <c r="K2" s="703"/>
      <c r="M2" s="696" t="s">
        <v>11</v>
      </c>
      <c r="N2" s="701">
        <v>8706</v>
      </c>
      <c r="O2" s="701">
        <v>9272</v>
      </c>
      <c r="P2" s="702">
        <f>(O2-N2)/N2</f>
        <v>6.5012634964392371E-2</v>
      </c>
      <c r="Q2" s="701">
        <f>O2*(P2+1)</f>
        <v>9874.7971513898465</v>
      </c>
      <c r="R2" s="701">
        <f>(O2/12)*5</f>
        <v>3863.333333333333</v>
      </c>
      <c r="S2" s="701">
        <f>(Q2/12)*7</f>
        <v>5760.2983383107439</v>
      </c>
      <c r="T2" s="703">
        <f>SUM(R2:S2)</f>
        <v>9623.6316716440779</v>
      </c>
      <c r="V2" s="696" t="s">
        <v>12</v>
      </c>
      <c r="W2" s="701">
        <v>2384</v>
      </c>
      <c r="X2" s="701">
        <v>2539</v>
      </c>
      <c r="Y2" s="702">
        <f>(X2-W2)/W2</f>
        <v>6.5016778523489929E-2</v>
      </c>
      <c r="Z2" s="701">
        <f>X2*(Y2+1)</f>
        <v>2704.0776006711408</v>
      </c>
      <c r="AA2" s="701">
        <f>(X2/12)*5</f>
        <v>1057.9166666666667</v>
      </c>
      <c r="AB2" s="701">
        <f>(Z2/12)*7</f>
        <v>1577.3786003914988</v>
      </c>
      <c r="AC2" s="703">
        <f>SUM(AA2:AB2)</f>
        <v>2635.2952670581653</v>
      </c>
      <c r="AE2" s="704" t="s">
        <v>13</v>
      </c>
      <c r="AF2" s="706"/>
      <c r="AG2" s="706" t="s">
        <v>14</v>
      </c>
      <c r="AH2" s="706" t="s">
        <v>15</v>
      </c>
      <c r="AI2" s="706" t="s">
        <v>16</v>
      </c>
      <c r="AJ2" s="696" t="s">
        <v>17</v>
      </c>
    </row>
    <row r="3" spans="1:36" x14ac:dyDescent="0.25">
      <c r="B3" s="700" t="s">
        <v>18</v>
      </c>
      <c r="C3" s="701">
        <v>21559</v>
      </c>
      <c r="D3" s="701">
        <v>22961</v>
      </c>
      <c r="E3" s="702">
        <f t="shared" ref="E3:E59" si="0">(D3-C3)/C3</f>
        <v>6.5030845586529981E-2</v>
      </c>
      <c r="F3" s="701">
        <f>D3*(E3+1)</f>
        <v>24454.173245512316</v>
      </c>
      <c r="G3" s="701">
        <f t="shared" ref="G3:G59" si="1">(D3/12)*5</f>
        <v>9567.0833333333339</v>
      </c>
      <c r="H3" s="701">
        <f t="shared" ref="H3:H59" si="2">(F3/12)*7</f>
        <v>14264.934393215517</v>
      </c>
      <c r="I3" s="703">
        <f t="shared" ref="I3:I59" si="3">G3+H3</f>
        <v>23832.017726548853</v>
      </c>
      <c r="J3" s="701">
        <f>F3-F2</f>
        <v>2516.3447036302059</v>
      </c>
      <c r="K3" s="703">
        <f>(J3/12)*7</f>
        <v>1467.8677437842866</v>
      </c>
      <c r="M3" s="696" t="s">
        <v>19</v>
      </c>
      <c r="N3" s="701">
        <v>14732</v>
      </c>
      <c r="O3" s="701">
        <v>15690</v>
      </c>
      <c r="P3" s="702">
        <f t="shared" ref="P3" si="4">(O3-N3)/N3</f>
        <v>6.5028509367363568E-2</v>
      </c>
      <c r="Q3" s="701">
        <f t="shared" ref="Q3" si="5">O3*(P3+1)</f>
        <v>16710.297311973933</v>
      </c>
      <c r="R3" s="701">
        <f t="shared" ref="R3:R7" si="6">(O3/12)*5</f>
        <v>6537.5</v>
      </c>
      <c r="S3" s="701">
        <f t="shared" ref="S3:S7" si="7">(Q3/12)*7</f>
        <v>9747.6734319847928</v>
      </c>
      <c r="T3" s="703">
        <f t="shared" ref="T3:T7" si="8">SUM(R3:S3)</f>
        <v>16285.173431984793</v>
      </c>
      <c r="V3" s="696" t="s">
        <v>20</v>
      </c>
      <c r="W3" s="701">
        <v>4703</v>
      </c>
      <c r="X3" s="701">
        <v>5009</v>
      </c>
      <c r="Y3" s="702">
        <f>(X3-W3)/W3</f>
        <v>6.5064852221985964E-2</v>
      </c>
      <c r="Z3" s="701">
        <f>X3*(Y3+1)</f>
        <v>5334.909844779927</v>
      </c>
      <c r="AA3" s="701">
        <f t="shared" ref="AA3:AA4" si="9">(X3/12)*5</f>
        <v>2087.0833333333335</v>
      </c>
      <c r="AB3" s="701">
        <f t="shared" ref="AB3:AB4" si="10">(Z3/12)*7</f>
        <v>3112.0307427882908</v>
      </c>
      <c r="AC3" s="703">
        <f t="shared" ref="AC3:AC4" si="11">SUM(AA3:AB3)</f>
        <v>5199.1140761216247</v>
      </c>
      <c r="AE3" s="704" t="s">
        <v>21</v>
      </c>
      <c r="AF3" s="705" t="s">
        <v>22</v>
      </c>
      <c r="AG3" s="706" t="s">
        <v>23</v>
      </c>
      <c r="AH3" s="706" t="s">
        <v>24</v>
      </c>
      <c r="AI3" s="706" t="s">
        <v>25</v>
      </c>
      <c r="AJ3" s="696" t="s">
        <v>26</v>
      </c>
    </row>
    <row r="4" spans="1:36" x14ac:dyDescent="0.25">
      <c r="B4" s="700" t="s">
        <v>27</v>
      </c>
      <c r="C4" s="701">
        <v>23777</v>
      </c>
      <c r="D4" s="701">
        <v>25323</v>
      </c>
      <c r="E4" s="702">
        <f t="shared" si="0"/>
        <v>6.5020818437986294E-2</v>
      </c>
      <c r="F4" s="701">
        <f t="shared" ref="F4:F7" si="12">D4*(E4+1)</f>
        <v>26969.52218530513</v>
      </c>
      <c r="G4" s="701">
        <f t="shared" si="1"/>
        <v>10551.25</v>
      </c>
      <c r="H4" s="701">
        <f t="shared" si="2"/>
        <v>15732.221274761327</v>
      </c>
      <c r="I4" s="703">
        <f t="shared" si="3"/>
        <v>26283.471274761327</v>
      </c>
      <c r="J4" s="701">
        <f>F4-F3</f>
        <v>2515.3489397928133</v>
      </c>
      <c r="K4" s="703">
        <f t="shared" ref="K4:K59" si="13">(J4/12)*7</f>
        <v>1467.2868815458078</v>
      </c>
      <c r="M4" s="696" t="s">
        <v>28</v>
      </c>
      <c r="N4" s="701">
        <v>3017</v>
      </c>
      <c r="O4" s="701">
        <v>3214</v>
      </c>
      <c r="P4" s="702">
        <f>(O4-N4)/N4</f>
        <v>6.5296652303612854E-2</v>
      </c>
      <c r="Q4" s="701">
        <f>O4*(P4+1)</f>
        <v>3423.8634405038119</v>
      </c>
      <c r="R4" s="701">
        <f t="shared" si="6"/>
        <v>1339.1666666666665</v>
      </c>
      <c r="S4" s="701">
        <f t="shared" si="7"/>
        <v>1997.2536736272236</v>
      </c>
      <c r="T4" s="703">
        <f t="shared" si="8"/>
        <v>3336.4203402938901</v>
      </c>
      <c r="V4" s="696" t="s">
        <v>29</v>
      </c>
      <c r="W4" s="701">
        <v>0</v>
      </c>
      <c r="X4" s="701">
        <v>0</v>
      </c>
      <c r="Y4" s="702"/>
      <c r="Z4" s="701">
        <v>0</v>
      </c>
      <c r="AA4" s="701">
        <f t="shared" si="9"/>
        <v>0</v>
      </c>
      <c r="AB4" s="701">
        <f t="shared" si="10"/>
        <v>0</v>
      </c>
      <c r="AC4" s="703">
        <f t="shared" si="11"/>
        <v>0</v>
      </c>
      <c r="AF4" s="705" t="s">
        <v>30</v>
      </c>
      <c r="AG4" s="706" t="s">
        <v>31</v>
      </c>
      <c r="AH4" s="706" t="s">
        <v>32</v>
      </c>
      <c r="AI4" s="706" t="s">
        <v>33</v>
      </c>
      <c r="AJ4" s="696" t="s">
        <v>34</v>
      </c>
    </row>
    <row r="5" spans="1:36" x14ac:dyDescent="0.25">
      <c r="B5" s="700" t="s">
        <v>35</v>
      </c>
      <c r="C5" s="701">
        <v>25733</v>
      </c>
      <c r="D5" s="701">
        <v>27406</v>
      </c>
      <c r="E5" s="702">
        <f t="shared" si="0"/>
        <v>6.5013795515485959E-2</v>
      </c>
      <c r="F5" s="701">
        <f t="shared" si="12"/>
        <v>29187.768079897407</v>
      </c>
      <c r="G5" s="701">
        <f t="shared" si="1"/>
        <v>11419.166666666668</v>
      </c>
      <c r="H5" s="701">
        <f t="shared" si="2"/>
        <v>17026.19804660682</v>
      </c>
      <c r="I5" s="703">
        <f t="shared" si="3"/>
        <v>28445.364713273488</v>
      </c>
      <c r="J5" s="701">
        <f>F5-F4</f>
        <v>2218.2458945922772</v>
      </c>
      <c r="K5" s="703">
        <f t="shared" si="13"/>
        <v>1293.976771845495</v>
      </c>
      <c r="M5" s="696" t="s">
        <v>36</v>
      </c>
      <c r="N5" s="701">
        <v>7368</v>
      </c>
      <c r="O5" s="701">
        <v>7847</v>
      </c>
      <c r="P5" s="702">
        <f>(O5-N5)/N5</f>
        <v>6.5010857763300761E-2</v>
      </c>
      <c r="Q5" s="701">
        <f>O5*(P5+1)</f>
        <v>8357.1402008686218</v>
      </c>
      <c r="R5" s="701">
        <f t="shared" si="6"/>
        <v>3269.583333333333</v>
      </c>
      <c r="S5" s="701">
        <f t="shared" si="7"/>
        <v>4874.9984505066959</v>
      </c>
      <c r="T5" s="703">
        <f t="shared" si="8"/>
        <v>8144.5817838400289</v>
      </c>
      <c r="AF5" s="705" t="s">
        <v>37</v>
      </c>
      <c r="AG5" s="706" t="s">
        <v>38</v>
      </c>
      <c r="AJ5" s="707"/>
    </row>
    <row r="6" spans="1:36" x14ac:dyDescent="0.25">
      <c r="B6" s="700" t="s">
        <v>39</v>
      </c>
      <c r="C6" s="701">
        <v>27954</v>
      </c>
      <c r="D6" s="701">
        <v>29772</v>
      </c>
      <c r="E6" s="702">
        <f t="shared" si="0"/>
        <v>6.5035415325177079E-2</v>
      </c>
      <c r="F6" s="701">
        <f t="shared" si="12"/>
        <v>31708.234385061172</v>
      </c>
      <c r="G6" s="701">
        <f t="shared" si="1"/>
        <v>12405</v>
      </c>
      <c r="H6" s="701">
        <f t="shared" si="2"/>
        <v>18496.470057952349</v>
      </c>
      <c r="I6" s="703">
        <f t="shared" si="3"/>
        <v>30901.470057952349</v>
      </c>
      <c r="J6" s="701">
        <f>F6-F5</f>
        <v>2520.4663051637654</v>
      </c>
      <c r="K6" s="703">
        <f t="shared" si="13"/>
        <v>1470.2720113455298</v>
      </c>
      <c r="M6" s="696" t="s">
        <v>40</v>
      </c>
      <c r="N6" s="701">
        <v>600</v>
      </c>
      <c r="O6" s="701">
        <v>639</v>
      </c>
      <c r="P6" s="702">
        <f>(O6-N6)/N6</f>
        <v>6.5000000000000002E-2</v>
      </c>
      <c r="Q6" s="701">
        <f>O6*(P6+1)</f>
        <v>680.53499999999997</v>
      </c>
      <c r="R6" s="701">
        <f t="shared" si="6"/>
        <v>266.25</v>
      </c>
      <c r="S6" s="701">
        <f t="shared" si="7"/>
        <v>396.97874999999999</v>
      </c>
      <c r="T6" s="703">
        <f t="shared" si="8"/>
        <v>663.22874999999999</v>
      </c>
      <c r="AF6" s="705" t="s">
        <v>41</v>
      </c>
      <c r="AG6" s="706" t="s">
        <v>42</v>
      </c>
    </row>
    <row r="7" spans="1:36" x14ac:dyDescent="0.25">
      <c r="B7" s="700" t="s">
        <v>43</v>
      </c>
      <c r="C7" s="701">
        <v>30172</v>
      </c>
      <c r="D7" s="701">
        <v>32134</v>
      </c>
      <c r="E7" s="702">
        <f t="shared" si="0"/>
        <v>6.502717751557735E-2</v>
      </c>
      <c r="F7" s="701">
        <f t="shared" si="12"/>
        <v>34223.583322285558</v>
      </c>
      <c r="G7" s="701">
        <f t="shared" si="1"/>
        <v>13389.166666666668</v>
      </c>
      <c r="H7" s="701">
        <f t="shared" si="2"/>
        <v>19963.756937999911</v>
      </c>
      <c r="I7" s="703">
        <f t="shared" si="3"/>
        <v>33352.923604666576</v>
      </c>
      <c r="J7" s="701">
        <f>F7-F6</f>
        <v>2515.3489372243857</v>
      </c>
      <c r="K7" s="703">
        <f t="shared" si="13"/>
        <v>1467.2868800475585</v>
      </c>
      <c r="M7" s="696" t="s">
        <v>44</v>
      </c>
      <c r="N7" s="701">
        <v>2975</v>
      </c>
      <c r="O7" s="701">
        <v>3169</v>
      </c>
      <c r="P7" s="702">
        <f>(O7-N7)/N7</f>
        <v>6.5210084033613447E-2</v>
      </c>
      <c r="Q7" s="701">
        <f>O7*(P7+1)</f>
        <v>3375.6507563025207</v>
      </c>
      <c r="R7" s="701">
        <f t="shared" si="6"/>
        <v>1320.4166666666665</v>
      </c>
      <c r="S7" s="701">
        <f t="shared" si="7"/>
        <v>1969.1296078431371</v>
      </c>
      <c r="T7" s="703">
        <f t="shared" si="8"/>
        <v>3289.5462745098039</v>
      </c>
      <c r="AF7" s="705" t="s">
        <v>45</v>
      </c>
      <c r="AG7" s="706" t="s">
        <v>46</v>
      </c>
      <c r="AJ7" s="708"/>
    </row>
    <row r="8" spans="1:36" x14ac:dyDescent="0.25">
      <c r="A8" s="699" t="s">
        <v>47</v>
      </c>
      <c r="B8" s="709" t="s">
        <v>48</v>
      </c>
      <c r="C8" s="710">
        <v>28000</v>
      </c>
      <c r="D8" s="711">
        <v>30000</v>
      </c>
      <c r="E8" s="702">
        <f t="shared" si="0"/>
        <v>7.1428571428571425E-2</v>
      </c>
      <c r="F8" s="701">
        <f t="shared" ref="F8:F16" si="14">D8*(1+E8)</f>
        <v>32142.857142857141</v>
      </c>
      <c r="G8" s="701">
        <f t="shared" si="1"/>
        <v>12500</v>
      </c>
      <c r="H8" s="701">
        <f t="shared" si="2"/>
        <v>18750</v>
      </c>
      <c r="I8" s="703">
        <f t="shared" si="3"/>
        <v>31250</v>
      </c>
      <c r="J8" s="818"/>
      <c r="K8" s="712">
        <v>0</v>
      </c>
      <c r="AF8" s="826" t="s">
        <v>49</v>
      </c>
      <c r="AG8" s="706" t="s">
        <v>50</v>
      </c>
    </row>
    <row r="9" spans="1:36" x14ac:dyDescent="0.25">
      <c r="B9" s="713" t="s">
        <v>51</v>
      </c>
      <c r="C9" s="714">
        <v>29800</v>
      </c>
      <c r="D9" s="715">
        <v>31737</v>
      </c>
      <c r="E9" s="702">
        <f t="shared" si="0"/>
        <v>6.5000000000000002E-2</v>
      </c>
      <c r="F9" s="701">
        <f>D9*(1+E9)</f>
        <v>33799.904999999999</v>
      </c>
      <c r="G9" s="701">
        <f t="shared" si="1"/>
        <v>13223.75</v>
      </c>
      <c r="H9" s="701">
        <f t="shared" si="2"/>
        <v>19716.611250000002</v>
      </c>
      <c r="I9" s="703">
        <f t="shared" si="3"/>
        <v>32940.361250000002</v>
      </c>
      <c r="J9" s="701">
        <f>F9-F8</f>
        <v>1657.0478571428575</v>
      </c>
      <c r="K9" s="703">
        <f>(J9/12)*7</f>
        <v>966.61125000000027</v>
      </c>
    </row>
    <row r="10" spans="1:36" x14ac:dyDescent="0.25">
      <c r="B10" s="713" t="s">
        <v>52</v>
      </c>
      <c r="C10" s="714">
        <v>31750</v>
      </c>
      <c r="D10" s="715">
        <v>33814</v>
      </c>
      <c r="E10" s="702">
        <f t="shared" si="0"/>
        <v>6.5007874015748035E-2</v>
      </c>
      <c r="F10" s="701">
        <f t="shared" si="14"/>
        <v>36012.176251968507</v>
      </c>
      <c r="G10" s="701">
        <f t="shared" si="1"/>
        <v>14089.166666666668</v>
      </c>
      <c r="H10" s="701">
        <f t="shared" si="2"/>
        <v>21007.102813648296</v>
      </c>
      <c r="I10" s="703">
        <f t="shared" si="3"/>
        <v>35096.269480314964</v>
      </c>
      <c r="J10" s="701">
        <f t="shared" ref="J10:J16" si="15">F10-F9</f>
        <v>2212.2712519685083</v>
      </c>
      <c r="K10" s="703">
        <f t="shared" si="13"/>
        <v>1290.4915636482965</v>
      </c>
    </row>
    <row r="11" spans="1:36" x14ac:dyDescent="0.25">
      <c r="B11" s="713" t="s">
        <v>53</v>
      </c>
      <c r="C11" s="714">
        <v>33850</v>
      </c>
      <c r="D11" s="715">
        <v>36051</v>
      </c>
      <c r="E11" s="702">
        <f t="shared" si="0"/>
        <v>6.5022156573116691E-2</v>
      </c>
      <c r="F11" s="701">
        <f t="shared" si="14"/>
        <v>38395.113766617425</v>
      </c>
      <c r="G11" s="701">
        <f t="shared" si="1"/>
        <v>15021.25</v>
      </c>
      <c r="H11" s="701">
        <f t="shared" si="2"/>
        <v>22397.149697193498</v>
      </c>
      <c r="I11" s="703">
        <f t="shared" si="3"/>
        <v>37418.399697193498</v>
      </c>
      <c r="J11" s="701">
        <f t="shared" si="15"/>
        <v>2382.9375146489183</v>
      </c>
      <c r="K11" s="703">
        <f t="shared" si="13"/>
        <v>1390.0468835452025</v>
      </c>
    </row>
    <row r="12" spans="1:36" x14ac:dyDescent="0.25">
      <c r="B12" s="713" t="s">
        <v>54</v>
      </c>
      <c r="C12" s="714">
        <v>35990</v>
      </c>
      <c r="D12" s="715">
        <v>38330</v>
      </c>
      <c r="E12" s="702">
        <f t="shared" si="0"/>
        <v>6.5018060572381214E-2</v>
      </c>
      <c r="F12" s="701">
        <f t="shared" si="14"/>
        <v>40822.142261739369</v>
      </c>
      <c r="G12" s="701">
        <f t="shared" si="1"/>
        <v>15970.833333333332</v>
      </c>
      <c r="H12" s="701">
        <f t="shared" si="2"/>
        <v>23812.916319347965</v>
      </c>
      <c r="I12" s="703">
        <f t="shared" si="3"/>
        <v>39783.749652681297</v>
      </c>
      <c r="J12" s="701">
        <f t="shared" si="15"/>
        <v>2427.0284951219437</v>
      </c>
      <c r="K12" s="703">
        <f t="shared" si="13"/>
        <v>1415.7666221544673</v>
      </c>
    </row>
    <row r="13" spans="1:36" x14ac:dyDescent="0.25">
      <c r="B13" s="713" t="s">
        <v>55</v>
      </c>
      <c r="C13" s="714">
        <v>38810</v>
      </c>
      <c r="D13" s="715">
        <v>41333</v>
      </c>
      <c r="E13" s="702">
        <f t="shared" si="0"/>
        <v>6.5009018294254053E-2</v>
      </c>
      <c r="F13" s="701">
        <f t="shared" si="14"/>
        <v>44020.017753156397</v>
      </c>
      <c r="G13" s="701">
        <f t="shared" si="1"/>
        <v>17222.083333333332</v>
      </c>
      <c r="H13" s="701">
        <f t="shared" si="2"/>
        <v>25678.343689341229</v>
      </c>
      <c r="I13" s="703">
        <f t="shared" si="3"/>
        <v>42900.427022674558</v>
      </c>
      <c r="J13" s="701">
        <f t="shared" si="15"/>
        <v>3197.8754914170277</v>
      </c>
      <c r="K13" s="703">
        <f t="shared" si="13"/>
        <v>1865.4273699932662</v>
      </c>
    </row>
    <row r="14" spans="1:36" x14ac:dyDescent="0.25">
      <c r="B14" s="713" t="s">
        <v>56</v>
      </c>
      <c r="C14" s="714">
        <v>40625</v>
      </c>
      <c r="D14" s="715">
        <v>43266</v>
      </c>
      <c r="E14" s="702">
        <f t="shared" si="0"/>
        <v>6.5009230769230764E-2</v>
      </c>
      <c r="F14" s="701">
        <f t="shared" si="14"/>
        <v>46078.689378461539</v>
      </c>
      <c r="G14" s="701">
        <f t="shared" si="1"/>
        <v>18027.5</v>
      </c>
      <c r="H14" s="701">
        <f t="shared" si="2"/>
        <v>26879.235470769228</v>
      </c>
      <c r="I14" s="703">
        <f t="shared" si="3"/>
        <v>44906.735470769228</v>
      </c>
      <c r="J14" s="818">
        <f t="shared" si="15"/>
        <v>2058.6716253051418</v>
      </c>
      <c r="K14" s="712">
        <v>0</v>
      </c>
    </row>
    <row r="15" spans="1:36" x14ac:dyDescent="0.25">
      <c r="B15" s="713" t="s">
        <v>57</v>
      </c>
      <c r="C15" s="714">
        <v>42131</v>
      </c>
      <c r="D15" s="715">
        <v>44870</v>
      </c>
      <c r="E15" s="702">
        <f t="shared" si="0"/>
        <v>6.5011511713465142E-2</v>
      </c>
      <c r="F15" s="701">
        <f t="shared" si="14"/>
        <v>47787.066530583179</v>
      </c>
      <c r="G15" s="701">
        <f t="shared" si="1"/>
        <v>18695.833333333332</v>
      </c>
      <c r="H15" s="701">
        <f t="shared" si="2"/>
        <v>27875.788809506852</v>
      </c>
      <c r="I15" s="703">
        <f t="shared" si="3"/>
        <v>46571.622142840184</v>
      </c>
      <c r="J15" s="701">
        <f t="shared" si="15"/>
        <v>1708.3771521216404</v>
      </c>
      <c r="K15" s="703">
        <f t="shared" si="13"/>
        <v>996.55333873762356</v>
      </c>
    </row>
    <row r="16" spans="1:36" x14ac:dyDescent="0.25">
      <c r="B16" s="713" t="s">
        <v>58</v>
      </c>
      <c r="C16" s="714">
        <v>43685</v>
      </c>
      <c r="D16" s="715">
        <v>46525</v>
      </c>
      <c r="E16" s="702">
        <f t="shared" si="0"/>
        <v>6.5010873297470531E-2</v>
      </c>
      <c r="F16" s="701">
        <f t="shared" si="14"/>
        <v>49549.630880164819</v>
      </c>
      <c r="G16" s="701">
        <f t="shared" si="1"/>
        <v>19385.416666666668</v>
      </c>
      <c r="H16" s="701">
        <f t="shared" si="2"/>
        <v>28903.951346762813</v>
      </c>
      <c r="I16" s="703">
        <f t="shared" si="3"/>
        <v>48289.368013429485</v>
      </c>
      <c r="J16" s="701">
        <f t="shared" si="15"/>
        <v>1762.5643495816403</v>
      </c>
      <c r="K16" s="703">
        <f t="shared" si="13"/>
        <v>1028.162537255957</v>
      </c>
    </row>
    <row r="17" spans="1:20" x14ac:dyDescent="0.25">
      <c r="A17" s="699" t="s">
        <v>59</v>
      </c>
      <c r="B17" s="696" t="s">
        <v>60</v>
      </c>
      <c r="C17" s="701">
        <v>44305</v>
      </c>
      <c r="D17" s="701">
        <v>47185</v>
      </c>
      <c r="E17" s="702">
        <f t="shared" si="0"/>
        <v>6.5003949892788626E-2</v>
      </c>
      <c r="F17" s="701">
        <f>D17*(E17+1)</f>
        <v>50252.211375691229</v>
      </c>
      <c r="G17" s="701">
        <f t="shared" si="1"/>
        <v>19660.416666666668</v>
      </c>
      <c r="H17" s="701">
        <f t="shared" si="2"/>
        <v>29313.789969153218</v>
      </c>
      <c r="I17" s="703">
        <f t="shared" si="3"/>
        <v>48974.206635819886</v>
      </c>
      <c r="J17" s="818"/>
      <c r="K17" s="712">
        <v>0</v>
      </c>
    </row>
    <row r="18" spans="1:20" x14ac:dyDescent="0.25">
      <c r="B18" s="696" t="s">
        <v>61</v>
      </c>
      <c r="C18" s="701">
        <v>45414</v>
      </c>
      <c r="D18" s="701">
        <v>48366</v>
      </c>
      <c r="E18" s="702">
        <f t="shared" si="0"/>
        <v>6.5001981767736819E-2</v>
      </c>
      <c r="F18" s="701">
        <f t="shared" ref="F18:F59" si="16">D18*(E18+1)</f>
        <v>51509.885850178354</v>
      </c>
      <c r="G18" s="701">
        <f t="shared" si="1"/>
        <v>20152.5</v>
      </c>
      <c r="H18" s="701">
        <f t="shared" si="2"/>
        <v>30047.433412604041</v>
      </c>
      <c r="I18" s="703">
        <f t="shared" si="3"/>
        <v>50199.933412604041</v>
      </c>
      <c r="J18" s="701">
        <f t="shared" ref="J18:J59" si="17">F18-F17</f>
        <v>1257.6744744871248</v>
      </c>
      <c r="K18" s="703">
        <f t="shared" si="13"/>
        <v>733.64344345082282</v>
      </c>
      <c r="N18" s="708"/>
      <c r="O18" s="708"/>
      <c r="P18" s="708"/>
      <c r="Q18" s="708"/>
      <c r="R18" s="708"/>
      <c r="S18" s="708"/>
      <c r="T18" s="708"/>
    </row>
    <row r="19" spans="1:20" x14ac:dyDescent="0.25">
      <c r="B19" s="696" t="s">
        <v>62</v>
      </c>
      <c r="C19" s="701">
        <v>46548</v>
      </c>
      <c r="D19" s="701">
        <v>49574</v>
      </c>
      <c r="E19" s="702">
        <f t="shared" si="0"/>
        <v>6.5008163616052245E-2</v>
      </c>
      <c r="F19" s="701">
        <f t="shared" si="16"/>
        <v>52796.714703102174</v>
      </c>
      <c r="G19" s="701">
        <f t="shared" si="1"/>
        <v>20655.833333333336</v>
      </c>
      <c r="H19" s="701">
        <f t="shared" si="2"/>
        <v>30798.0835768096</v>
      </c>
      <c r="I19" s="703">
        <f t="shared" si="3"/>
        <v>51453.916910142936</v>
      </c>
      <c r="J19" s="701">
        <f t="shared" si="17"/>
        <v>1286.8288529238198</v>
      </c>
      <c r="K19" s="703">
        <f t="shared" si="13"/>
        <v>750.65016420556162</v>
      </c>
      <c r="M19" s="708"/>
      <c r="N19" s="708"/>
      <c r="O19" s="708"/>
      <c r="P19" s="708"/>
      <c r="Q19" s="708"/>
      <c r="R19" s="708"/>
      <c r="S19" s="708"/>
      <c r="T19" s="708"/>
    </row>
    <row r="20" spans="1:20" x14ac:dyDescent="0.25">
      <c r="B20" s="696" t="s">
        <v>63</v>
      </c>
      <c r="C20" s="701">
        <v>47706</v>
      </c>
      <c r="D20" s="701">
        <v>50807</v>
      </c>
      <c r="E20" s="702">
        <f t="shared" si="0"/>
        <v>6.5002305789628137E-2</v>
      </c>
      <c r="F20" s="701">
        <f t="shared" si="16"/>
        <v>54109.572150253633</v>
      </c>
      <c r="G20" s="701">
        <f t="shared" si="1"/>
        <v>21169.583333333336</v>
      </c>
      <c r="H20" s="701">
        <f t="shared" si="2"/>
        <v>31563.917087647951</v>
      </c>
      <c r="I20" s="703">
        <f t="shared" si="3"/>
        <v>52733.500420981291</v>
      </c>
      <c r="J20" s="701">
        <f t="shared" si="17"/>
        <v>1312.8574471514585</v>
      </c>
      <c r="K20" s="703">
        <f t="shared" si="13"/>
        <v>765.83351083835078</v>
      </c>
      <c r="M20" s="708"/>
      <c r="N20" s="716"/>
      <c r="O20" s="716"/>
      <c r="P20" s="716"/>
      <c r="Q20" s="716"/>
      <c r="R20" s="716"/>
      <c r="S20" s="716"/>
      <c r="T20" s="716"/>
    </row>
    <row r="21" spans="1:20" x14ac:dyDescent="0.25">
      <c r="B21" s="696" t="s">
        <v>64</v>
      </c>
      <c r="C21" s="701">
        <v>48895</v>
      </c>
      <c r="D21" s="701">
        <v>52074</v>
      </c>
      <c r="E21" s="702">
        <f t="shared" si="0"/>
        <v>6.5016872890888644E-2</v>
      </c>
      <c r="F21" s="701">
        <f t="shared" si="16"/>
        <v>55459.688638920132</v>
      </c>
      <c r="G21" s="701">
        <f t="shared" si="1"/>
        <v>21697.5</v>
      </c>
      <c r="H21" s="701">
        <f t="shared" si="2"/>
        <v>32351.48503937008</v>
      </c>
      <c r="I21" s="703">
        <f t="shared" si="3"/>
        <v>54048.985039370076</v>
      </c>
      <c r="J21" s="701">
        <f t="shared" si="17"/>
        <v>1350.1164886664992</v>
      </c>
      <c r="K21" s="703">
        <f t="shared" si="13"/>
        <v>787.56795172212446</v>
      </c>
    </row>
    <row r="22" spans="1:20" x14ac:dyDescent="0.25">
      <c r="B22" s="696" t="s">
        <v>65</v>
      </c>
      <c r="C22" s="701">
        <v>50122</v>
      </c>
      <c r="D22" s="701">
        <v>53380</v>
      </c>
      <c r="E22" s="702">
        <f t="shared" si="0"/>
        <v>6.5001396592314756E-2</v>
      </c>
      <c r="F22" s="701">
        <f t="shared" si="16"/>
        <v>56849.774550097769</v>
      </c>
      <c r="G22" s="701">
        <f t="shared" si="1"/>
        <v>22241.666666666664</v>
      </c>
      <c r="H22" s="701">
        <f t="shared" si="2"/>
        <v>33162.368487557032</v>
      </c>
      <c r="I22" s="703">
        <f t="shared" si="3"/>
        <v>55404.035154223697</v>
      </c>
      <c r="J22" s="701">
        <f t="shared" si="17"/>
        <v>1390.0859111776372</v>
      </c>
      <c r="K22" s="703">
        <f t="shared" si="13"/>
        <v>810.88344818695509</v>
      </c>
    </row>
    <row r="23" spans="1:20" x14ac:dyDescent="0.25">
      <c r="B23" s="696" t="s">
        <v>66</v>
      </c>
      <c r="C23" s="701">
        <v>51470</v>
      </c>
      <c r="D23" s="701">
        <v>54816</v>
      </c>
      <c r="E23" s="702">
        <f t="shared" si="0"/>
        <v>6.5008742957062368E-2</v>
      </c>
      <c r="F23" s="701">
        <f t="shared" si="16"/>
        <v>58379.519253934326</v>
      </c>
      <c r="G23" s="701">
        <f t="shared" si="1"/>
        <v>22840</v>
      </c>
      <c r="H23" s="701">
        <f t="shared" si="2"/>
        <v>34054.719564795028</v>
      </c>
      <c r="I23" s="703">
        <f t="shared" si="3"/>
        <v>56894.719564795028</v>
      </c>
      <c r="J23" s="701">
        <f t="shared" si="17"/>
        <v>1529.7447038365572</v>
      </c>
      <c r="K23" s="703">
        <f t="shared" si="13"/>
        <v>892.3510772379916</v>
      </c>
    </row>
    <row r="24" spans="1:20" x14ac:dyDescent="0.25">
      <c r="B24" s="696" t="s">
        <v>67</v>
      </c>
      <c r="C24" s="701">
        <v>52659</v>
      </c>
      <c r="D24" s="701">
        <v>56082</v>
      </c>
      <c r="E24" s="702">
        <f t="shared" si="0"/>
        <v>6.5003133367515523E-2</v>
      </c>
      <c r="F24" s="701">
        <f t="shared" si="16"/>
        <v>59727.50572551701</v>
      </c>
      <c r="G24" s="701">
        <f t="shared" si="1"/>
        <v>23367.5</v>
      </c>
      <c r="H24" s="701">
        <f t="shared" si="2"/>
        <v>34841.045006551591</v>
      </c>
      <c r="I24" s="703">
        <f t="shared" si="3"/>
        <v>58208.545006551591</v>
      </c>
      <c r="J24" s="701">
        <f t="shared" si="17"/>
        <v>1347.9864715826843</v>
      </c>
      <c r="K24" s="703">
        <f t="shared" si="13"/>
        <v>786.32544175656585</v>
      </c>
    </row>
    <row r="25" spans="1:20" x14ac:dyDescent="0.25">
      <c r="B25" s="696" t="s">
        <v>68</v>
      </c>
      <c r="C25" s="701">
        <v>53973</v>
      </c>
      <c r="D25" s="701">
        <v>57482</v>
      </c>
      <c r="E25" s="702">
        <f t="shared" si="0"/>
        <v>6.5013988475719348E-2</v>
      </c>
      <c r="F25" s="701">
        <f t="shared" si="16"/>
        <v>61219.134085561294</v>
      </c>
      <c r="G25" s="701">
        <f t="shared" si="1"/>
        <v>23950.833333333336</v>
      </c>
      <c r="H25" s="701">
        <f t="shared" si="2"/>
        <v>35711.16154991075</v>
      </c>
      <c r="I25" s="703">
        <f t="shared" si="3"/>
        <v>59661.994883244086</v>
      </c>
      <c r="J25" s="701">
        <f t="shared" si="17"/>
        <v>1491.6283600442839</v>
      </c>
      <c r="K25" s="703">
        <f t="shared" si="13"/>
        <v>870.11654335916569</v>
      </c>
    </row>
    <row r="26" spans="1:20" x14ac:dyDescent="0.25">
      <c r="B26" s="696" t="s">
        <v>69</v>
      </c>
      <c r="C26" s="701">
        <v>55360</v>
      </c>
      <c r="D26" s="701">
        <v>58959</v>
      </c>
      <c r="E26" s="702">
        <f t="shared" si="0"/>
        <v>6.5010838150289019E-2</v>
      </c>
      <c r="F26" s="701">
        <f t="shared" si="16"/>
        <v>62791.974006502889</v>
      </c>
      <c r="G26" s="701">
        <f t="shared" si="1"/>
        <v>24566.25</v>
      </c>
      <c r="H26" s="701">
        <f t="shared" si="2"/>
        <v>36628.651503793357</v>
      </c>
      <c r="I26" s="703">
        <f t="shared" si="3"/>
        <v>61194.901503793357</v>
      </c>
      <c r="J26" s="701">
        <f t="shared" si="17"/>
        <v>1572.8399209415948</v>
      </c>
      <c r="K26" s="703">
        <f t="shared" si="13"/>
        <v>917.48995388259698</v>
      </c>
    </row>
    <row r="27" spans="1:20" x14ac:dyDescent="0.25">
      <c r="B27" s="696" t="s">
        <v>70</v>
      </c>
      <c r="C27" s="701">
        <v>56796</v>
      </c>
      <c r="D27" s="701">
        <v>60488</v>
      </c>
      <c r="E27" s="702">
        <f t="shared" si="0"/>
        <v>6.5004577787168116E-2</v>
      </c>
      <c r="F27" s="701">
        <f t="shared" si="16"/>
        <v>64419.996901190229</v>
      </c>
      <c r="G27" s="701">
        <f t="shared" si="1"/>
        <v>25203.333333333336</v>
      </c>
      <c r="H27" s="701">
        <f t="shared" si="2"/>
        <v>37578.331525694295</v>
      </c>
      <c r="I27" s="703">
        <f t="shared" si="3"/>
        <v>62781.664859027631</v>
      </c>
      <c r="J27" s="701">
        <f t="shared" si="17"/>
        <v>1628.0228946873394</v>
      </c>
      <c r="K27" s="703">
        <f t="shared" si="13"/>
        <v>949.68002190094796</v>
      </c>
    </row>
    <row r="28" spans="1:20" x14ac:dyDescent="0.25">
      <c r="B28" s="696" t="s">
        <v>71</v>
      </c>
      <c r="C28" s="701">
        <v>58105</v>
      </c>
      <c r="D28" s="701">
        <v>61882</v>
      </c>
      <c r="E28" s="702">
        <f t="shared" si="0"/>
        <v>6.5003011789002668E-2</v>
      </c>
      <c r="F28" s="701">
        <f t="shared" si="16"/>
        <v>65904.516375527062</v>
      </c>
      <c r="G28" s="701">
        <f t="shared" si="1"/>
        <v>25784.166666666664</v>
      </c>
      <c r="H28" s="701">
        <f t="shared" si="2"/>
        <v>38444.301219057452</v>
      </c>
      <c r="I28" s="703">
        <f t="shared" si="3"/>
        <v>64228.467885724116</v>
      </c>
      <c r="J28" s="701">
        <f t="shared" si="17"/>
        <v>1484.5194743368338</v>
      </c>
      <c r="K28" s="703">
        <f t="shared" si="13"/>
        <v>865.96969336315306</v>
      </c>
    </row>
    <row r="29" spans="1:20" x14ac:dyDescent="0.25">
      <c r="B29" s="696" t="s">
        <v>72</v>
      </c>
      <c r="C29" s="701">
        <v>59558</v>
      </c>
      <c r="D29" s="701">
        <v>63430</v>
      </c>
      <c r="E29" s="702">
        <f t="shared" si="0"/>
        <v>6.5012256959602402E-2</v>
      </c>
      <c r="F29" s="701">
        <f t="shared" si="16"/>
        <v>67553.727458947571</v>
      </c>
      <c r="G29" s="701">
        <f t="shared" si="1"/>
        <v>26429.166666666664</v>
      </c>
      <c r="H29" s="701">
        <f t="shared" si="2"/>
        <v>39406.341017719416</v>
      </c>
      <c r="I29" s="703">
        <f t="shared" si="3"/>
        <v>65835.507684386073</v>
      </c>
      <c r="J29" s="701">
        <f t="shared" si="17"/>
        <v>1649.2110834205087</v>
      </c>
      <c r="K29" s="703">
        <f t="shared" si="13"/>
        <v>962.03979866196335</v>
      </c>
    </row>
    <row r="30" spans="1:20" x14ac:dyDescent="0.25">
      <c r="B30" s="696" t="s">
        <v>73</v>
      </c>
      <c r="C30" s="701">
        <v>61042</v>
      </c>
      <c r="D30" s="701">
        <v>65010</v>
      </c>
      <c r="E30" s="702">
        <f t="shared" si="0"/>
        <v>6.5004423184037222E-2</v>
      </c>
      <c r="F30" s="701">
        <f t="shared" si="16"/>
        <v>69235.937551194264</v>
      </c>
      <c r="G30" s="701">
        <f t="shared" si="1"/>
        <v>27087.5</v>
      </c>
      <c r="H30" s="701">
        <f t="shared" si="2"/>
        <v>40387.630238196652</v>
      </c>
      <c r="I30" s="703">
        <f t="shared" si="3"/>
        <v>67475.130238196652</v>
      </c>
      <c r="J30" s="701">
        <f t="shared" si="17"/>
        <v>1682.2100922466925</v>
      </c>
      <c r="K30" s="703">
        <f t="shared" si="13"/>
        <v>981.28922047723734</v>
      </c>
    </row>
    <row r="31" spans="1:20" x14ac:dyDescent="0.25">
      <c r="B31" s="696" t="s">
        <v>74</v>
      </c>
      <c r="C31" s="701">
        <v>62561</v>
      </c>
      <c r="D31" s="701">
        <v>66628</v>
      </c>
      <c r="E31" s="702">
        <f t="shared" si="0"/>
        <v>6.50085516535861E-2</v>
      </c>
      <c r="F31" s="701">
        <f t="shared" si="16"/>
        <v>70959.38977957514</v>
      </c>
      <c r="G31" s="701">
        <f t="shared" si="1"/>
        <v>27761.666666666664</v>
      </c>
      <c r="H31" s="701">
        <f t="shared" si="2"/>
        <v>41392.977371418827</v>
      </c>
      <c r="I31" s="703">
        <f t="shared" si="3"/>
        <v>69154.644038085491</v>
      </c>
      <c r="J31" s="701">
        <f t="shared" si="17"/>
        <v>1723.4522283808765</v>
      </c>
      <c r="K31" s="703">
        <f t="shared" si="13"/>
        <v>1005.3471332221779</v>
      </c>
    </row>
    <row r="32" spans="1:20" x14ac:dyDescent="0.25">
      <c r="B32" s="696" t="s">
        <v>75</v>
      </c>
      <c r="C32" s="701">
        <v>64225</v>
      </c>
      <c r="D32" s="701">
        <v>68400</v>
      </c>
      <c r="E32" s="702">
        <f t="shared" si="0"/>
        <v>6.5005838847800701E-2</v>
      </c>
      <c r="F32" s="701">
        <f t="shared" si="16"/>
        <v>72846.399377189577</v>
      </c>
      <c r="G32" s="701">
        <f t="shared" si="1"/>
        <v>28500</v>
      </c>
      <c r="H32" s="701">
        <f t="shared" si="2"/>
        <v>42493.732970027253</v>
      </c>
      <c r="I32" s="703">
        <f t="shared" si="3"/>
        <v>70993.732970027253</v>
      </c>
      <c r="J32" s="701">
        <f t="shared" si="17"/>
        <v>1887.0095976144366</v>
      </c>
      <c r="K32" s="703">
        <f t="shared" si="13"/>
        <v>1100.7555986084212</v>
      </c>
    </row>
    <row r="33" spans="2:11" x14ac:dyDescent="0.25">
      <c r="B33" s="696" t="s">
        <v>76</v>
      </c>
      <c r="C33" s="701">
        <v>65699</v>
      </c>
      <c r="D33" s="701">
        <v>69970</v>
      </c>
      <c r="E33" s="702">
        <f t="shared" si="0"/>
        <v>6.5008599826481384E-2</v>
      </c>
      <c r="F33" s="701">
        <f t="shared" si="16"/>
        <v>74518.651729858902</v>
      </c>
      <c r="G33" s="701">
        <f t="shared" si="1"/>
        <v>29154.166666666664</v>
      </c>
      <c r="H33" s="701">
        <f t="shared" si="2"/>
        <v>43469.213509084359</v>
      </c>
      <c r="I33" s="703">
        <f t="shared" si="3"/>
        <v>72623.380175751023</v>
      </c>
      <c r="J33" s="701">
        <f t="shared" si="17"/>
        <v>1672.2523526693258</v>
      </c>
      <c r="K33" s="703">
        <f t="shared" si="13"/>
        <v>975.48053905710674</v>
      </c>
    </row>
    <row r="34" spans="2:11" x14ac:dyDescent="0.25">
      <c r="B34" s="696" t="s">
        <v>77</v>
      </c>
      <c r="C34" s="701">
        <v>67351</v>
      </c>
      <c r="D34" s="701">
        <v>71729</v>
      </c>
      <c r="E34" s="702">
        <f t="shared" si="0"/>
        <v>6.5002746804056363E-2</v>
      </c>
      <c r="F34" s="701">
        <f t="shared" si="16"/>
        <v>76391.582025508163</v>
      </c>
      <c r="G34" s="701">
        <f t="shared" si="1"/>
        <v>29887.083333333336</v>
      </c>
      <c r="H34" s="701">
        <f t="shared" si="2"/>
        <v>44561.756181546429</v>
      </c>
      <c r="I34" s="703">
        <f t="shared" si="3"/>
        <v>74448.839514879772</v>
      </c>
      <c r="J34" s="701">
        <f t="shared" si="17"/>
        <v>1872.9302956492611</v>
      </c>
      <c r="K34" s="703">
        <f t="shared" si="13"/>
        <v>1092.5426724620688</v>
      </c>
    </row>
    <row r="35" spans="2:11" x14ac:dyDescent="0.25">
      <c r="B35" s="696" t="s">
        <v>78</v>
      </c>
      <c r="C35" s="701">
        <v>69022</v>
      </c>
      <c r="D35" s="701">
        <v>73509</v>
      </c>
      <c r="E35" s="702">
        <f t="shared" si="0"/>
        <v>6.5008258236504302E-2</v>
      </c>
      <c r="F35" s="701">
        <f t="shared" si="16"/>
        <v>78287.692054707193</v>
      </c>
      <c r="G35" s="701">
        <f t="shared" si="1"/>
        <v>30628.75</v>
      </c>
      <c r="H35" s="701">
        <f t="shared" si="2"/>
        <v>45667.820365245861</v>
      </c>
      <c r="I35" s="703">
        <f t="shared" si="3"/>
        <v>76296.570365245861</v>
      </c>
      <c r="J35" s="701">
        <f t="shared" si="17"/>
        <v>1896.1100291990297</v>
      </c>
      <c r="K35" s="703">
        <f t="shared" si="13"/>
        <v>1106.0641836994341</v>
      </c>
    </row>
    <row r="36" spans="2:11" x14ac:dyDescent="0.25">
      <c r="B36" s="696" t="s">
        <v>79</v>
      </c>
      <c r="C36" s="701">
        <v>70733</v>
      </c>
      <c r="D36" s="701">
        <v>75331</v>
      </c>
      <c r="E36" s="702">
        <f t="shared" si="0"/>
        <v>6.5005018873792994E-2</v>
      </c>
      <c r="F36" s="701">
        <f t="shared" si="16"/>
        <v>80227.893076781693</v>
      </c>
      <c r="G36" s="701">
        <f t="shared" si="1"/>
        <v>31387.916666666664</v>
      </c>
      <c r="H36" s="701">
        <f t="shared" si="2"/>
        <v>46799.604294789322</v>
      </c>
      <c r="I36" s="703">
        <f t="shared" si="3"/>
        <v>78187.520961455986</v>
      </c>
      <c r="J36" s="701">
        <f t="shared" si="17"/>
        <v>1940.2010220744996</v>
      </c>
      <c r="K36" s="703">
        <f t="shared" si="13"/>
        <v>1131.7839295434583</v>
      </c>
    </row>
    <row r="37" spans="2:11" x14ac:dyDescent="0.25">
      <c r="B37" s="696" t="s">
        <v>80</v>
      </c>
      <c r="C37" s="701">
        <v>72483</v>
      </c>
      <c r="D37" s="701">
        <v>77195</v>
      </c>
      <c r="E37" s="702">
        <f t="shared" si="0"/>
        <v>6.5008346784763318E-2</v>
      </c>
      <c r="F37" s="701">
        <f t="shared" si="16"/>
        <v>82213.31933004981</v>
      </c>
      <c r="G37" s="701">
        <f t="shared" si="1"/>
        <v>32164.583333333336</v>
      </c>
      <c r="H37" s="701">
        <f t="shared" si="2"/>
        <v>47957.769609195719</v>
      </c>
      <c r="I37" s="703">
        <f t="shared" si="3"/>
        <v>80122.352942529047</v>
      </c>
      <c r="J37" s="701">
        <f t="shared" si="17"/>
        <v>1985.4262532681169</v>
      </c>
      <c r="K37" s="703">
        <f t="shared" si="13"/>
        <v>1158.1653144064016</v>
      </c>
    </row>
    <row r="38" spans="2:11" x14ac:dyDescent="0.25">
      <c r="B38" s="696" t="s">
        <v>81</v>
      </c>
      <c r="C38" s="701">
        <v>74283</v>
      </c>
      <c r="D38" s="701">
        <v>79112</v>
      </c>
      <c r="E38" s="702">
        <f t="shared" si="0"/>
        <v>6.5008144528357764E-2</v>
      </c>
      <c r="F38" s="701">
        <f t="shared" si="16"/>
        <v>84254.924329927439</v>
      </c>
      <c r="G38" s="701">
        <f t="shared" si="1"/>
        <v>32963.333333333336</v>
      </c>
      <c r="H38" s="701">
        <f t="shared" si="2"/>
        <v>49148.70585912434</v>
      </c>
      <c r="I38" s="703">
        <f t="shared" si="3"/>
        <v>82112.039192457683</v>
      </c>
      <c r="J38" s="701">
        <f t="shared" si="17"/>
        <v>2041.6049998776289</v>
      </c>
      <c r="K38" s="703">
        <f t="shared" si="13"/>
        <v>1190.9362499286167</v>
      </c>
    </row>
    <row r="39" spans="2:11" x14ac:dyDescent="0.25">
      <c r="B39" s="696" t="s">
        <v>82</v>
      </c>
      <c r="C39" s="701">
        <v>76122</v>
      </c>
      <c r="D39" s="701">
        <v>81070</v>
      </c>
      <c r="E39" s="702">
        <f t="shared" si="0"/>
        <v>6.5000919576469349E-2</v>
      </c>
      <c r="F39" s="701">
        <f t="shared" si="16"/>
        <v>86339.624550064371</v>
      </c>
      <c r="G39" s="701">
        <f t="shared" si="1"/>
        <v>33779.166666666664</v>
      </c>
      <c r="H39" s="701">
        <f t="shared" si="2"/>
        <v>50364.780987537553</v>
      </c>
      <c r="I39" s="703">
        <f t="shared" si="3"/>
        <v>84143.94765420421</v>
      </c>
      <c r="J39" s="701">
        <f t="shared" si="17"/>
        <v>2084.7002201369323</v>
      </c>
      <c r="K39" s="703">
        <f t="shared" si="13"/>
        <v>1216.0751284132107</v>
      </c>
    </row>
    <row r="40" spans="2:11" x14ac:dyDescent="0.25">
      <c r="B40" s="696" t="s">
        <v>83</v>
      </c>
      <c r="C40" s="701">
        <v>78010</v>
      </c>
      <c r="D40" s="701">
        <v>83081</v>
      </c>
      <c r="E40" s="702">
        <f t="shared" si="0"/>
        <v>6.50044866042815E-2</v>
      </c>
      <c r="F40" s="701">
        <f t="shared" si="16"/>
        <v>88481.637751570321</v>
      </c>
      <c r="G40" s="701">
        <f t="shared" si="1"/>
        <v>34617.083333333336</v>
      </c>
      <c r="H40" s="701">
        <f t="shared" si="2"/>
        <v>51614.288688416025</v>
      </c>
      <c r="I40" s="703">
        <f t="shared" si="3"/>
        <v>86231.372021749354</v>
      </c>
      <c r="J40" s="701">
        <f t="shared" si="17"/>
        <v>2142.0132015059498</v>
      </c>
      <c r="K40" s="703">
        <f t="shared" si="13"/>
        <v>1249.5077008784706</v>
      </c>
    </row>
    <row r="41" spans="2:11" x14ac:dyDescent="0.25">
      <c r="B41" s="696" t="s">
        <v>84</v>
      </c>
      <c r="C41" s="701">
        <v>79949</v>
      </c>
      <c r="D41" s="701">
        <v>85146</v>
      </c>
      <c r="E41" s="702">
        <f t="shared" si="0"/>
        <v>6.5003940011757494E-2</v>
      </c>
      <c r="F41" s="701">
        <f t="shared" si="16"/>
        <v>90680.825476241094</v>
      </c>
      <c r="G41" s="701">
        <f t="shared" si="1"/>
        <v>35477.5</v>
      </c>
      <c r="H41" s="701">
        <f t="shared" si="2"/>
        <v>52897.148194473972</v>
      </c>
      <c r="I41" s="703">
        <f t="shared" si="3"/>
        <v>88374.648194473964</v>
      </c>
      <c r="J41" s="701">
        <f t="shared" si="17"/>
        <v>2199.1877246707736</v>
      </c>
      <c r="K41" s="703">
        <f t="shared" si="13"/>
        <v>1282.8595060579514</v>
      </c>
    </row>
    <row r="42" spans="2:11" x14ac:dyDescent="0.25">
      <c r="B42" s="696" t="s">
        <v>85</v>
      </c>
      <c r="C42" s="701">
        <v>81927</v>
      </c>
      <c r="D42" s="701">
        <v>87253</v>
      </c>
      <c r="E42" s="702">
        <f t="shared" si="0"/>
        <v>6.5009093461252096E-2</v>
      </c>
      <c r="F42" s="701">
        <f t="shared" si="16"/>
        <v>92925.238431774633</v>
      </c>
      <c r="G42" s="701">
        <f t="shared" si="1"/>
        <v>36355.416666666664</v>
      </c>
      <c r="H42" s="701">
        <f t="shared" si="2"/>
        <v>54206.389085201874</v>
      </c>
      <c r="I42" s="703">
        <f t="shared" si="3"/>
        <v>90561.805751868538</v>
      </c>
      <c r="J42" s="701">
        <f t="shared" si="17"/>
        <v>2244.4129555335385</v>
      </c>
      <c r="K42" s="703">
        <f t="shared" si="13"/>
        <v>1309.2408907278973</v>
      </c>
    </row>
    <row r="43" spans="2:11" x14ac:dyDescent="0.25">
      <c r="B43" s="696" t="s">
        <v>86</v>
      </c>
      <c r="C43" s="701">
        <v>83956</v>
      </c>
      <c r="D43" s="701">
        <v>89414</v>
      </c>
      <c r="E43" s="702">
        <f t="shared" si="0"/>
        <v>6.5010243460860456E-2</v>
      </c>
      <c r="F43" s="701">
        <f t="shared" si="16"/>
        <v>95226.825908809376</v>
      </c>
      <c r="G43" s="701">
        <f t="shared" si="1"/>
        <v>37255.833333333336</v>
      </c>
      <c r="H43" s="701">
        <f t="shared" si="2"/>
        <v>55548.981780138798</v>
      </c>
      <c r="I43" s="703">
        <f t="shared" si="3"/>
        <v>92804.815113472141</v>
      </c>
      <c r="J43" s="701">
        <f t="shared" si="17"/>
        <v>2301.5874770347436</v>
      </c>
      <c r="K43" s="703">
        <f t="shared" si="13"/>
        <v>1342.5926949369336</v>
      </c>
    </row>
    <row r="44" spans="2:11" x14ac:dyDescent="0.25">
      <c r="B44" s="696" t="s">
        <v>87</v>
      </c>
      <c r="C44" s="701">
        <v>86040</v>
      </c>
      <c r="D44" s="701">
        <v>91633</v>
      </c>
      <c r="E44" s="702">
        <f t="shared" si="0"/>
        <v>6.5004649000464904E-2</v>
      </c>
      <c r="F44" s="701">
        <f t="shared" si="16"/>
        <v>97589.571001859615</v>
      </c>
      <c r="G44" s="701">
        <f t="shared" si="1"/>
        <v>38180.416666666664</v>
      </c>
      <c r="H44" s="701">
        <f t="shared" si="2"/>
        <v>56927.249751084775</v>
      </c>
      <c r="I44" s="703">
        <f t="shared" si="3"/>
        <v>95107.666417751432</v>
      </c>
      <c r="J44" s="701">
        <f t="shared" si="17"/>
        <v>2362.7450930502382</v>
      </c>
      <c r="K44" s="703">
        <f t="shared" si="13"/>
        <v>1378.2679709459721</v>
      </c>
    </row>
    <row r="45" spans="2:11" x14ac:dyDescent="0.25">
      <c r="B45" s="696" t="s">
        <v>88</v>
      </c>
      <c r="C45" s="701">
        <v>88170</v>
      </c>
      <c r="D45" s="701">
        <v>93902</v>
      </c>
      <c r="E45" s="702">
        <f t="shared" si="0"/>
        <v>6.5010774639900196E-2</v>
      </c>
      <c r="F45" s="701">
        <f t="shared" si="16"/>
        <v>100006.64176023591</v>
      </c>
      <c r="G45" s="701">
        <f t="shared" si="1"/>
        <v>39125.833333333336</v>
      </c>
      <c r="H45" s="701">
        <f t="shared" si="2"/>
        <v>58337.207693470948</v>
      </c>
      <c r="I45" s="703">
        <f t="shared" si="3"/>
        <v>97463.041026804276</v>
      </c>
      <c r="J45" s="701">
        <f t="shared" si="17"/>
        <v>2417.0707583762996</v>
      </c>
      <c r="K45" s="703">
        <f t="shared" si="13"/>
        <v>1409.9579423861746</v>
      </c>
    </row>
    <row r="46" spans="2:11" x14ac:dyDescent="0.25">
      <c r="B46" s="696" t="s">
        <v>89</v>
      </c>
      <c r="C46" s="701">
        <v>90365</v>
      </c>
      <c r="D46" s="701">
        <v>96239</v>
      </c>
      <c r="E46" s="702">
        <f t="shared" si="0"/>
        <v>6.5003043213633593E-2</v>
      </c>
      <c r="F46" s="701">
        <f t="shared" si="16"/>
        <v>102494.82787583687</v>
      </c>
      <c r="G46" s="701">
        <f t="shared" si="1"/>
        <v>40099.583333333336</v>
      </c>
      <c r="H46" s="701">
        <f t="shared" si="2"/>
        <v>59788.649594238173</v>
      </c>
      <c r="I46" s="703">
        <f t="shared" si="3"/>
        <v>99888.232927571516</v>
      </c>
      <c r="J46" s="701">
        <f t="shared" si="17"/>
        <v>2488.1861156009545</v>
      </c>
      <c r="K46" s="703">
        <f t="shared" si="13"/>
        <v>1451.4419007672236</v>
      </c>
    </row>
    <row r="47" spans="2:11" x14ac:dyDescent="0.25">
      <c r="B47" s="696" t="s">
        <v>90</v>
      </c>
      <c r="C47" s="701">
        <v>92597</v>
      </c>
      <c r="D47" s="701">
        <v>98616</v>
      </c>
      <c r="E47" s="702">
        <f t="shared" si="0"/>
        <v>6.5002105899759174E-2</v>
      </c>
      <c r="F47" s="701">
        <f t="shared" si="16"/>
        <v>105026.24767541065</v>
      </c>
      <c r="G47" s="701">
        <f t="shared" si="1"/>
        <v>41090</v>
      </c>
      <c r="H47" s="701">
        <f t="shared" si="2"/>
        <v>61265.311143989544</v>
      </c>
      <c r="I47" s="703">
        <f t="shared" si="3"/>
        <v>102355.31114398954</v>
      </c>
      <c r="J47" s="701">
        <f t="shared" si="17"/>
        <v>2531.4197995737777</v>
      </c>
      <c r="K47" s="703">
        <f t="shared" si="13"/>
        <v>1476.6615497513703</v>
      </c>
    </row>
    <row r="48" spans="2:11" x14ac:dyDescent="0.25">
      <c r="B48" s="696" t="s">
        <v>91</v>
      </c>
      <c r="C48" s="701">
        <v>94898</v>
      </c>
      <c r="D48" s="701">
        <v>101067</v>
      </c>
      <c r="E48" s="702">
        <f t="shared" si="0"/>
        <v>6.5006638706822065E-2</v>
      </c>
      <c r="F48" s="701">
        <f t="shared" si="16"/>
        <v>107637.02595418238</v>
      </c>
      <c r="G48" s="701">
        <f t="shared" si="1"/>
        <v>42111.25</v>
      </c>
      <c r="H48" s="701">
        <f t="shared" si="2"/>
        <v>62788.265139939722</v>
      </c>
      <c r="I48" s="703">
        <f t="shared" si="3"/>
        <v>104899.51513993973</v>
      </c>
      <c r="J48" s="701">
        <f t="shared" si="17"/>
        <v>2610.7782787717297</v>
      </c>
      <c r="K48" s="703">
        <f t="shared" si="13"/>
        <v>1522.9539959501758</v>
      </c>
    </row>
    <row r="49" spans="2:11" x14ac:dyDescent="0.25">
      <c r="B49" s="696" t="s">
        <v>92</v>
      </c>
      <c r="C49" s="701">
        <v>97256</v>
      </c>
      <c r="D49" s="701">
        <v>103578</v>
      </c>
      <c r="E49" s="702">
        <f t="shared" si="0"/>
        <v>6.5003701571111294E-2</v>
      </c>
      <c r="F49" s="701">
        <f t="shared" si="16"/>
        <v>110310.95340133258</v>
      </c>
      <c r="G49" s="701">
        <f t="shared" si="1"/>
        <v>43157.5</v>
      </c>
      <c r="H49" s="701">
        <f t="shared" si="2"/>
        <v>64348.056150777338</v>
      </c>
      <c r="I49" s="703">
        <f t="shared" si="3"/>
        <v>107505.55615077734</v>
      </c>
      <c r="J49" s="701">
        <f t="shared" si="17"/>
        <v>2673.9274471501994</v>
      </c>
      <c r="K49" s="703">
        <f t="shared" si="13"/>
        <v>1559.7910108376163</v>
      </c>
    </row>
    <row r="50" spans="2:11" x14ac:dyDescent="0.25">
      <c r="B50" s="696" t="s">
        <v>93</v>
      </c>
      <c r="C50" s="701">
        <v>99660</v>
      </c>
      <c r="D50" s="701">
        <v>106138</v>
      </c>
      <c r="E50" s="702">
        <f t="shared" si="0"/>
        <v>6.5001003411599437E-2</v>
      </c>
      <c r="F50" s="701">
        <f t="shared" si="16"/>
        <v>113037.07650010035</v>
      </c>
      <c r="G50" s="701">
        <f t="shared" si="1"/>
        <v>44224.166666666672</v>
      </c>
      <c r="H50" s="701">
        <f t="shared" si="2"/>
        <v>65938.294625058537</v>
      </c>
      <c r="I50" s="703">
        <f t="shared" si="3"/>
        <v>110162.46129172521</v>
      </c>
      <c r="J50" s="701">
        <f t="shared" si="17"/>
        <v>2726.12309876777</v>
      </c>
      <c r="K50" s="703">
        <f t="shared" si="13"/>
        <v>1590.2384742811992</v>
      </c>
    </row>
    <row r="51" spans="2:11" x14ac:dyDescent="0.25">
      <c r="B51" s="696" t="s">
        <v>94</v>
      </c>
      <c r="C51" s="701">
        <v>102137</v>
      </c>
      <c r="D51" s="701">
        <v>108776</v>
      </c>
      <c r="E51" s="702">
        <f t="shared" si="0"/>
        <v>6.5000930123265813E-2</v>
      </c>
      <c r="F51" s="701">
        <f t="shared" si="16"/>
        <v>115846.54117508838</v>
      </c>
      <c r="G51" s="701">
        <f t="shared" si="1"/>
        <v>45323.333333333328</v>
      </c>
      <c r="H51" s="701">
        <f t="shared" si="2"/>
        <v>67577.149018801545</v>
      </c>
      <c r="I51" s="703">
        <f t="shared" si="3"/>
        <v>112900.48235213487</v>
      </c>
      <c r="J51" s="701">
        <f t="shared" si="17"/>
        <v>2809.4646749880339</v>
      </c>
      <c r="K51" s="703">
        <f t="shared" si="13"/>
        <v>1638.85439374302</v>
      </c>
    </row>
    <row r="52" spans="2:11" x14ac:dyDescent="0.25">
      <c r="B52" s="696" t="s">
        <v>95</v>
      </c>
      <c r="C52" s="701">
        <v>104666</v>
      </c>
      <c r="D52" s="701">
        <v>111470</v>
      </c>
      <c r="E52" s="702">
        <f t="shared" si="0"/>
        <v>6.5006783482697339E-2</v>
      </c>
      <c r="F52" s="701">
        <f t="shared" si="16"/>
        <v>118716.30615481627</v>
      </c>
      <c r="G52" s="701">
        <f t="shared" si="1"/>
        <v>46445.833333333328</v>
      </c>
      <c r="H52" s="701">
        <f t="shared" si="2"/>
        <v>69251.178590309486</v>
      </c>
      <c r="I52" s="703">
        <f t="shared" si="3"/>
        <v>115697.01192364281</v>
      </c>
      <c r="J52" s="701">
        <f t="shared" si="17"/>
        <v>2869.7649797278864</v>
      </c>
      <c r="K52" s="703">
        <f t="shared" si="13"/>
        <v>1674.0295715079337</v>
      </c>
    </row>
    <row r="53" spans="2:11" x14ac:dyDescent="0.25">
      <c r="B53" s="696" t="s">
        <v>96</v>
      </c>
      <c r="C53" s="701">
        <v>107267</v>
      </c>
      <c r="D53" s="701">
        <v>114240</v>
      </c>
      <c r="E53" s="702">
        <f t="shared" si="0"/>
        <v>6.5006013032899213E-2</v>
      </c>
      <c r="F53" s="701">
        <f t="shared" si="16"/>
        <v>121666.2869288784</v>
      </c>
      <c r="G53" s="701">
        <f t="shared" si="1"/>
        <v>47600</v>
      </c>
      <c r="H53" s="701">
        <f t="shared" si="2"/>
        <v>70972.000708512409</v>
      </c>
      <c r="I53" s="703">
        <f t="shared" si="3"/>
        <v>118572.00070851241</v>
      </c>
      <c r="J53" s="701">
        <f t="shared" si="17"/>
        <v>2949.9807740621327</v>
      </c>
      <c r="K53" s="703">
        <f t="shared" si="13"/>
        <v>1720.8221182029106</v>
      </c>
    </row>
    <row r="54" spans="2:11" x14ac:dyDescent="0.25">
      <c r="B54" s="696" t="s">
        <v>97</v>
      </c>
      <c r="C54" s="701">
        <v>109922</v>
      </c>
      <c r="D54" s="701">
        <v>117067</v>
      </c>
      <c r="E54" s="702">
        <f t="shared" si="0"/>
        <v>6.500063681519623E-2</v>
      </c>
      <c r="F54" s="701">
        <f t="shared" si="16"/>
        <v>124676.42955004459</v>
      </c>
      <c r="G54" s="701">
        <f t="shared" si="1"/>
        <v>48777.916666666672</v>
      </c>
      <c r="H54" s="701">
        <f t="shared" si="2"/>
        <v>72727.91723752601</v>
      </c>
      <c r="I54" s="703">
        <f t="shared" si="3"/>
        <v>121505.83390419268</v>
      </c>
      <c r="J54" s="701">
        <f t="shared" si="17"/>
        <v>3010.1426211661892</v>
      </c>
      <c r="K54" s="703">
        <f t="shared" si="13"/>
        <v>1755.9165290136102</v>
      </c>
    </row>
    <row r="55" spans="2:11" x14ac:dyDescent="0.25">
      <c r="B55" s="696" t="s">
        <v>98</v>
      </c>
      <c r="C55" s="701">
        <v>112601</v>
      </c>
      <c r="D55" s="701">
        <v>119921</v>
      </c>
      <c r="E55" s="702">
        <f t="shared" si="0"/>
        <v>6.5008303656273039E-2</v>
      </c>
      <c r="F55" s="701">
        <f t="shared" si="16"/>
        <v>127716.86078276391</v>
      </c>
      <c r="G55" s="701">
        <f t="shared" si="1"/>
        <v>49967.083333333328</v>
      </c>
      <c r="H55" s="701">
        <f t="shared" si="2"/>
        <v>74501.502123278944</v>
      </c>
      <c r="I55" s="703">
        <f t="shared" si="3"/>
        <v>124468.58545661227</v>
      </c>
      <c r="J55" s="701">
        <f t="shared" si="17"/>
        <v>3040.4312327193184</v>
      </c>
      <c r="K55" s="703">
        <f t="shared" si="13"/>
        <v>1773.5848857529359</v>
      </c>
    </row>
    <row r="56" spans="2:11" x14ac:dyDescent="0.25">
      <c r="B56" s="696" t="s">
        <v>99</v>
      </c>
      <c r="C56" s="701">
        <v>115410</v>
      </c>
      <c r="D56" s="701">
        <v>122912</v>
      </c>
      <c r="E56" s="702">
        <f t="shared" si="0"/>
        <v>6.5003032666146779E-2</v>
      </c>
      <c r="F56" s="701">
        <f t="shared" si="16"/>
        <v>130901.65275106144</v>
      </c>
      <c r="G56" s="701">
        <f t="shared" si="1"/>
        <v>51213.333333333328</v>
      </c>
      <c r="H56" s="701">
        <f t="shared" si="2"/>
        <v>76359.297438119174</v>
      </c>
      <c r="I56" s="703">
        <f t="shared" si="3"/>
        <v>127572.6307714525</v>
      </c>
      <c r="J56" s="701">
        <f t="shared" si="17"/>
        <v>3184.7919682975335</v>
      </c>
      <c r="K56" s="703">
        <f t="shared" si="13"/>
        <v>1857.7953148402278</v>
      </c>
    </row>
    <row r="57" spans="2:11" x14ac:dyDescent="0.25">
      <c r="B57" s="696" t="s">
        <v>100</v>
      </c>
      <c r="C57" s="701">
        <v>118293</v>
      </c>
      <c r="D57" s="701">
        <v>125983</v>
      </c>
      <c r="E57" s="702">
        <f t="shared" si="0"/>
        <v>6.5008073174236847E-2</v>
      </c>
      <c r="F57" s="701">
        <f t="shared" si="16"/>
        <v>134172.91208270987</v>
      </c>
      <c r="G57" s="701">
        <f t="shared" si="1"/>
        <v>52492.916666666672</v>
      </c>
      <c r="H57" s="701">
        <f t="shared" si="2"/>
        <v>78267.53204824742</v>
      </c>
      <c r="I57" s="703">
        <f t="shared" si="3"/>
        <v>130760.44871491409</v>
      </c>
      <c r="J57" s="701">
        <f t="shared" si="17"/>
        <v>3271.2593316484272</v>
      </c>
      <c r="K57" s="703">
        <f t="shared" si="13"/>
        <v>1908.2346101282492</v>
      </c>
    </row>
    <row r="58" spans="2:11" x14ac:dyDescent="0.25">
      <c r="B58" s="696" t="s">
        <v>101</v>
      </c>
      <c r="C58" s="701">
        <v>121258</v>
      </c>
      <c r="D58" s="701">
        <v>129140</v>
      </c>
      <c r="E58" s="702">
        <f t="shared" si="0"/>
        <v>6.5001896782067983E-2</v>
      </c>
      <c r="F58" s="701">
        <f t="shared" si="16"/>
        <v>137534.34495043627</v>
      </c>
      <c r="G58" s="701">
        <f t="shared" si="1"/>
        <v>53808.333333333328</v>
      </c>
      <c r="H58" s="701">
        <f t="shared" si="2"/>
        <v>80228.367887754488</v>
      </c>
      <c r="I58" s="703">
        <f t="shared" si="3"/>
        <v>134036.70122108783</v>
      </c>
      <c r="J58" s="701">
        <f t="shared" si="17"/>
        <v>3361.4328677263984</v>
      </c>
      <c r="K58" s="703">
        <f t="shared" si="13"/>
        <v>1960.8358395070657</v>
      </c>
    </row>
    <row r="59" spans="2:11" x14ac:dyDescent="0.25">
      <c r="B59" s="696" t="s">
        <v>102</v>
      </c>
      <c r="C59" s="701">
        <v>123057</v>
      </c>
      <c r="D59" s="701">
        <v>131056</v>
      </c>
      <c r="E59" s="702">
        <f t="shared" si="0"/>
        <v>6.5002397263056955E-2</v>
      </c>
      <c r="F59" s="701">
        <f t="shared" si="16"/>
        <v>139574.95417570719</v>
      </c>
      <c r="G59" s="701">
        <f t="shared" si="1"/>
        <v>54606.666666666672</v>
      </c>
      <c r="H59" s="701">
        <f t="shared" si="2"/>
        <v>81418.723269162525</v>
      </c>
      <c r="I59" s="703">
        <f t="shared" si="3"/>
        <v>136025.38993582921</v>
      </c>
      <c r="J59" s="701">
        <f t="shared" si="17"/>
        <v>2040.6092252709204</v>
      </c>
      <c r="K59" s="703">
        <f t="shared" si="13"/>
        <v>1190.3553814080369</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5" tint="0.39997558519241921"/>
  </sheetPr>
  <dimension ref="A1:J56"/>
  <sheetViews>
    <sheetView zoomScale="98" zoomScaleNormal="98" workbookViewId="0">
      <selection sqref="A1:B1"/>
    </sheetView>
  </sheetViews>
  <sheetFormatPr defaultColWidth="9.140625" defaultRowHeight="12.75" x14ac:dyDescent="0.2"/>
  <cols>
    <col min="1" max="1" width="3.7109375" style="828" customWidth="1"/>
    <col min="2" max="2" width="129.28515625" style="828" customWidth="1"/>
    <col min="3" max="3" width="9.140625" style="828"/>
    <col min="4" max="7" width="9.140625" style="828" hidden="1" customWidth="1"/>
    <col min="8" max="14" width="0" style="828" hidden="1" customWidth="1"/>
    <col min="15" max="16384" width="9.140625" style="828"/>
  </cols>
  <sheetData>
    <row r="1" spans="1:10" s="29" customFormat="1" ht="18" x14ac:dyDescent="0.2">
      <c r="A1" s="1009" t="s">
        <v>657</v>
      </c>
      <c r="B1" s="1009"/>
    </row>
    <row r="2" spans="1:10" x14ac:dyDescent="0.2">
      <c r="A2" s="1011"/>
      <c r="B2" s="1011"/>
    </row>
    <row r="3" spans="1:10" s="829" customFormat="1" ht="15" customHeight="1" x14ac:dyDescent="0.2">
      <c r="A3" s="1008" t="s">
        <v>658</v>
      </c>
      <c r="B3" s="1008"/>
      <c r="C3" s="30"/>
      <c r="D3" s="30"/>
      <c r="E3" s="30"/>
      <c r="F3" s="30"/>
      <c r="G3" s="30"/>
      <c r="H3" s="30"/>
      <c r="I3" s="30"/>
      <c r="J3" s="30"/>
    </row>
    <row r="4" spans="1:10" s="829" customFormat="1" ht="15" x14ac:dyDescent="0.2">
      <c r="A4" s="827"/>
      <c r="B4" s="827"/>
      <c r="C4" s="30"/>
      <c r="D4" s="30"/>
      <c r="E4" s="30"/>
      <c r="F4" s="30"/>
      <c r="G4" s="30"/>
      <c r="H4" s="30"/>
      <c r="I4" s="30"/>
      <c r="J4" s="30"/>
    </row>
    <row r="5" spans="1:10" s="829" customFormat="1" ht="15.75" customHeight="1" x14ac:dyDescent="0.2">
      <c r="A5" s="1010" t="s">
        <v>659</v>
      </c>
      <c r="B5" s="1010"/>
      <c r="C5" s="30"/>
      <c r="D5" s="30"/>
      <c r="E5" s="30"/>
      <c r="F5" s="30"/>
      <c r="G5" s="30"/>
      <c r="H5" s="30"/>
      <c r="I5" s="30"/>
      <c r="J5" s="30"/>
    </row>
    <row r="6" spans="1:10" s="829" customFormat="1" ht="15" x14ac:dyDescent="0.2">
      <c r="A6" s="1012"/>
      <c r="B6" s="1012"/>
    </row>
    <row r="7" spans="1:10" s="829" customFormat="1" ht="15.75" x14ac:dyDescent="0.2">
      <c r="A7" s="1013" t="s">
        <v>990</v>
      </c>
      <c r="B7" s="1013"/>
      <c r="E7" s="829" t="s">
        <v>660</v>
      </c>
    </row>
    <row r="8" spans="1:10" s="829" customFormat="1" ht="3" customHeight="1" x14ac:dyDescent="0.2">
      <c r="A8" s="1013"/>
      <c r="B8" s="1013"/>
    </row>
    <row r="9" spans="1:10" s="829" customFormat="1" ht="29.25" customHeight="1" x14ac:dyDescent="0.2">
      <c r="A9" s="22" t="s">
        <v>661</v>
      </c>
      <c r="B9" s="23" t="s">
        <v>1071</v>
      </c>
      <c r="E9" s="20" t="s">
        <v>662</v>
      </c>
    </row>
    <row r="10" spans="1:10" s="829" customFormat="1" ht="15" hidden="1" customHeight="1" x14ac:dyDescent="0.2">
      <c r="A10" s="22" t="s">
        <v>661</v>
      </c>
      <c r="B10" s="23" t="s">
        <v>663</v>
      </c>
      <c r="E10" s="20"/>
    </row>
    <row r="11" spans="1:10" s="829" customFormat="1" ht="15" x14ac:dyDescent="0.2">
      <c r="A11" s="22"/>
      <c r="B11" s="23"/>
    </row>
    <row r="12" spans="1:10" s="829" customFormat="1" ht="15" x14ac:dyDescent="0.2">
      <c r="A12" s="1013" t="s">
        <v>664</v>
      </c>
      <c r="B12" s="1013"/>
    </row>
    <row r="13" spans="1:10" s="829" customFormat="1" ht="3" customHeight="1" x14ac:dyDescent="0.2">
      <c r="A13" s="1012"/>
      <c r="B13" s="1012"/>
    </row>
    <row r="14" spans="1:10" s="829" customFormat="1" ht="15" x14ac:dyDescent="0.2">
      <c r="A14" s="22" t="s">
        <v>661</v>
      </c>
      <c r="B14" s="20" t="s">
        <v>665</v>
      </c>
      <c r="E14" s="20" t="s">
        <v>666</v>
      </c>
    </row>
    <row r="15" spans="1:10" s="829" customFormat="1" ht="27.75" hidden="1" customHeight="1" x14ac:dyDescent="0.2">
      <c r="A15" s="22" t="s">
        <v>661</v>
      </c>
      <c r="B15" s="23" t="s">
        <v>667</v>
      </c>
      <c r="E15" s="20" t="s">
        <v>666</v>
      </c>
    </row>
    <row r="16" spans="1:10" s="829" customFormat="1" ht="15" hidden="1" customHeight="1" x14ac:dyDescent="0.2">
      <c r="A16" s="22" t="s">
        <v>661</v>
      </c>
      <c r="B16" s="23" t="s">
        <v>668</v>
      </c>
      <c r="E16" s="20"/>
    </row>
    <row r="17" spans="1:5" s="829" customFormat="1" ht="15" hidden="1" customHeight="1" x14ac:dyDescent="0.2">
      <c r="A17" s="22" t="s">
        <v>661</v>
      </c>
      <c r="B17" s="23" t="s">
        <v>669</v>
      </c>
      <c r="E17" s="20"/>
    </row>
    <row r="18" spans="1:5" s="829" customFormat="1" ht="15" hidden="1" customHeight="1" x14ac:dyDescent="0.2">
      <c r="A18" s="22" t="s">
        <v>661</v>
      </c>
      <c r="B18" s="23" t="s">
        <v>670</v>
      </c>
      <c r="E18" s="20"/>
    </row>
    <row r="19" spans="1:5" s="829" customFormat="1" ht="15" hidden="1" customHeight="1" x14ac:dyDescent="0.2">
      <c r="A19" s="22" t="s">
        <v>661</v>
      </c>
      <c r="B19" s="23" t="s">
        <v>671</v>
      </c>
      <c r="E19" s="20"/>
    </row>
    <row r="20" spans="1:5" s="829" customFormat="1" ht="27.75" x14ac:dyDescent="0.2">
      <c r="A20" s="22" t="s">
        <v>661</v>
      </c>
      <c r="B20" s="23" t="s">
        <v>992</v>
      </c>
      <c r="E20" s="20" t="s">
        <v>666</v>
      </c>
    </row>
    <row r="21" spans="1:5" s="829" customFormat="1" ht="15" x14ac:dyDescent="0.2">
      <c r="A21" s="22" t="s">
        <v>661</v>
      </c>
      <c r="B21" s="23" t="s">
        <v>668</v>
      </c>
      <c r="E21" s="20"/>
    </row>
    <row r="22" spans="1:5" s="829" customFormat="1" ht="15" x14ac:dyDescent="0.2">
      <c r="A22" s="22" t="s">
        <v>661</v>
      </c>
      <c r="B22" s="23" t="s">
        <v>669</v>
      </c>
      <c r="E22" s="20"/>
    </row>
    <row r="23" spans="1:5" s="829" customFormat="1" ht="15" x14ac:dyDescent="0.2">
      <c r="A23" s="22" t="s">
        <v>661</v>
      </c>
      <c r="B23" s="23" t="s">
        <v>670</v>
      </c>
      <c r="E23" s="20"/>
    </row>
    <row r="24" spans="1:5" s="829" customFormat="1" ht="15" x14ac:dyDescent="0.2">
      <c r="A24" s="22" t="s">
        <v>661</v>
      </c>
      <c r="B24" s="23" t="s">
        <v>671</v>
      </c>
      <c r="E24" s="20"/>
    </row>
    <row r="25" spans="1:5" s="829" customFormat="1" ht="15" x14ac:dyDescent="0.2">
      <c r="A25" s="22"/>
      <c r="B25" s="23"/>
      <c r="E25" s="20"/>
    </row>
    <row r="26" spans="1:5" s="829" customFormat="1" ht="15.75" x14ac:dyDescent="0.2">
      <c r="A26" s="1013" t="s">
        <v>989</v>
      </c>
      <c r="B26" s="1013"/>
    </row>
    <row r="27" spans="1:5" s="829" customFormat="1" ht="15" x14ac:dyDescent="0.2">
      <c r="A27" s="1012"/>
      <c r="B27" s="1012"/>
    </row>
    <row r="28" spans="1:5" s="829" customFormat="1" ht="27.75" x14ac:dyDescent="0.2">
      <c r="A28" s="22" t="s">
        <v>661</v>
      </c>
      <c r="B28" s="23" t="s">
        <v>991</v>
      </c>
    </row>
    <row r="29" spans="1:5" s="829" customFormat="1" ht="15" x14ac:dyDescent="0.2">
      <c r="A29" s="22" t="s">
        <v>661</v>
      </c>
      <c r="B29" s="23" t="s">
        <v>672</v>
      </c>
    </row>
    <row r="30" spans="1:5" s="829" customFormat="1" ht="15" x14ac:dyDescent="0.2">
      <c r="A30" s="22" t="s">
        <v>661</v>
      </c>
      <c r="B30" s="23" t="s">
        <v>663</v>
      </c>
    </row>
    <row r="31" spans="1:5" s="829" customFormat="1" ht="12.75" customHeight="1" x14ac:dyDescent="0.2">
      <c r="A31" s="22"/>
      <c r="B31" s="23"/>
    </row>
    <row r="32" spans="1:5" s="829" customFormat="1" ht="15" x14ac:dyDescent="0.2">
      <c r="A32" s="1013" t="s">
        <v>673</v>
      </c>
      <c r="B32" s="1013"/>
    </row>
    <row r="33" spans="1:5" s="829" customFormat="1" ht="3" customHeight="1" x14ac:dyDescent="0.2">
      <c r="A33" s="1012"/>
      <c r="B33" s="1012"/>
    </row>
    <row r="34" spans="1:5" x14ac:dyDescent="0.2">
      <c r="A34" s="22" t="s">
        <v>661</v>
      </c>
      <c r="B34" s="20" t="s">
        <v>665</v>
      </c>
    </row>
    <row r="35" spans="1:5" s="829" customFormat="1" ht="27.75" x14ac:dyDescent="0.2">
      <c r="A35" s="22" t="s">
        <v>661</v>
      </c>
      <c r="B35" s="23" t="s">
        <v>674</v>
      </c>
      <c r="E35" s="20" t="s">
        <v>666</v>
      </c>
    </row>
    <row r="36" spans="1:5" s="829" customFormat="1" ht="15" x14ac:dyDescent="0.2">
      <c r="A36" s="22" t="s">
        <v>661</v>
      </c>
      <c r="B36" s="23" t="s">
        <v>668</v>
      </c>
      <c r="E36" s="20"/>
    </row>
    <row r="37" spans="1:5" s="829" customFormat="1" ht="15" x14ac:dyDescent="0.2">
      <c r="A37" s="22" t="s">
        <v>661</v>
      </c>
      <c r="B37" s="23" t="s">
        <v>669</v>
      </c>
      <c r="E37" s="20"/>
    </row>
    <row r="38" spans="1:5" s="829" customFormat="1" ht="15" x14ac:dyDescent="0.2">
      <c r="A38" s="22" t="s">
        <v>661</v>
      </c>
      <c r="B38" s="23" t="s">
        <v>670</v>
      </c>
      <c r="E38" s="20"/>
    </row>
    <row r="39" spans="1:5" s="829" customFormat="1" ht="15" x14ac:dyDescent="0.2">
      <c r="A39" s="22" t="s">
        <v>661</v>
      </c>
      <c r="B39" s="23" t="s">
        <v>671</v>
      </c>
      <c r="E39" s="20"/>
    </row>
    <row r="40" spans="1:5" s="829" customFormat="1" ht="15" x14ac:dyDescent="0.2">
      <c r="A40" s="22"/>
      <c r="B40" s="23"/>
      <c r="E40" s="20"/>
    </row>
    <row r="41" spans="1:5" s="31" customFormat="1" ht="18" x14ac:dyDescent="0.2">
      <c r="A41" s="1013" t="s">
        <v>675</v>
      </c>
      <c r="B41" s="1013"/>
    </row>
    <row r="42" spans="1:5" s="31" customFormat="1" ht="3" customHeight="1" x14ac:dyDescent="0.2">
      <c r="A42" s="1013"/>
      <c r="B42" s="1013"/>
    </row>
    <row r="43" spans="1:5" ht="28.5" customHeight="1" x14ac:dyDescent="0.2">
      <c r="A43" s="22" t="s">
        <v>661</v>
      </c>
      <c r="B43" s="23" t="s">
        <v>676</v>
      </c>
    </row>
    <row r="44" spans="1:5" x14ac:dyDescent="0.2">
      <c r="A44" s="1012"/>
      <c r="B44" s="1012"/>
    </row>
    <row r="45" spans="1:5" x14ac:dyDescent="0.2">
      <c r="A45" s="1013" t="s">
        <v>677</v>
      </c>
      <c r="B45" s="1013"/>
    </row>
    <row r="46" spans="1:5" s="829" customFormat="1" ht="15" x14ac:dyDescent="0.2">
      <c r="A46" s="1013"/>
      <c r="B46" s="1013"/>
    </row>
    <row r="47" spans="1:5" s="829" customFormat="1" ht="25.5" x14ac:dyDescent="0.2">
      <c r="A47" s="22" t="s">
        <v>661</v>
      </c>
      <c r="B47" s="23" t="s">
        <v>678</v>
      </c>
    </row>
    <row r="48" spans="1:5" s="829" customFormat="1" ht="15" x14ac:dyDescent="0.2">
      <c r="A48" s="22" t="s">
        <v>661</v>
      </c>
      <c r="B48" s="23" t="s">
        <v>679</v>
      </c>
    </row>
    <row r="49" spans="1:2" s="829" customFormat="1" ht="15" x14ac:dyDescent="0.2">
      <c r="A49" s="22" t="s">
        <v>661</v>
      </c>
      <c r="B49" s="23" t="s">
        <v>680</v>
      </c>
    </row>
    <row r="50" spans="1:2" s="829" customFormat="1" ht="15" x14ac:dyDescent="0.2">
      <c r="A50" s="1014"/>
      <c r="B50" s="1014"/>
    </row>
    <row r="51" spans="1:2" s="829" customFormat="1" ht="15.75" x14ac:dyDescent="0.2">
      <c r="A51" s="1015" t="s">
        <v>681</v>
      </c>
      <c r="B51" s="1015"/>
    </row>
    <row r="52" spans="1:2" ht="15" x14ac:dyDescent="0.2">
      <c r="A52" s="1014"/>
      <c r="B52" s="1014"/>
    </row>
    <row r="53" spans="1:2" ht="29.1" customHeight="1" x14ac:dyDescent="0.2">
      <c r="A53" s="22" t="s">
        <v>661</v>
      </c>
      <c r="B53" s="23" t="s">
        <v>682</v>
      </c>
    </row>
    <row r="54" spans="1:2" x14ac:dyDescent="0.2">
      <c r="A54" s="22" t="s">
        <v>661</v>
      </c>
      <c r="B54" s="23" t="s">
        <v>683</v>
      </c>
    </row>
    <row r="55" spans="1:2" ht="15" x14ac:dyDescent="0.2">
      <c r="A55" s="1014"/>
      <c r="B55" s="1014"/>
    </row>
    <row r="56" spans="1:2" x14ac:dyDescent="0.2">
      <c r="A56" s="1011"/>
      <c r="B56" s="1011"/>
    </row>
  </sheetData>
  <sheetProtection algorithmName="SHA-512" hashValue="rq3C7YzqHzN8YoyDF2bt8j3oAzpK0/hEnSfNbgC2wX635/6DAge1jcHmzzRI87IA0dl078qpwLG6WzA75CsZPw==" saltValue="leTJpe7MKknF4oCCLZsH/Q==" spinCount="100000" sheet="1" formatColumns="0" formatRows="0"/>
  <mergeCells count="23">
    <mergeCell ref="A50:B50"/>
    <mergeCell ref="A51:B51"/>
    <mergeCell ref="A52:B52"/>
    <mergeCell ref="A55:B55"/>
    <mergeCell ref="A56:B56"/>
    <mergeCell ref="A41:B41"/>
    <mergeCell ref="A42:B42"/>
    <mergeCell ref="A44:B44"/>
    <mergeCell ref="A45:B45"/>
    <mergeCell ref="A46:B46"/>
    <mergeCell ref="A26:B26"/>
    <mergeCell ref="A27:B27"/>
    <mergeCell ref="A32:B32"/>
    <mergeCell ref="A33:B33"/>
    <mergeCell ref="A7:B7"/>
    <mergeCell ref="A8:B8"/>
    <mergeCell ref="A12:B12"/>
    <mergeCell ref="A13:B13"/>
    <mergeCell ref="A3:B3"/>
    <mergeCell ref="A1:B1"/>
    <mergeCell ref="A5:B5"/>
    <mergeCell ref="A2:B2"/>
    <mergeCell ref="A6:B6"/>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5" tint="0.39997558519241921"/>
  </sheetPr>
  <dimension ref="A1:I86"/>
  <sheetViews>
    <sheetView showGridLines="0" workbookViewId="0">
      <selection activeCell="B9" sqref="B9"/>
    </sheetView>
  </sheetViews>
  <sheetFormatPr defaultRowHeight="12.75" x14ac:dyDescent="0.2"/>
  <cols>
    <col min="1" max="1" width="1.7109375" style="6" customWidth="1"/>
    <col min="2" max="2" width="2.85546875" customWidth="1"/>
    <col min="3" max="3" width="89.85546875" customWidth="1"/>
    <col min="7" max="7" width="17.140625" customWidth="1"/>
    <col min="9" max="9" width="18.28515625" customWidth="1"/>
  </cols>
  <sheetData>
    <row r="1" spans="1:9" ht="18" customHeight="1" x14ac:dyDescent="0.25">
      <c r="A1" s="1020" t="s">
        <v>684</v>
      </c>
      <c r="B1" s="1020"/>
      <c r="C1" s="1020"/>
      <c r="D1" s="1020"/>
      <c r="E1" s="1020"/>
      <c r="F1" s="1020"/>
      <c r="G1" s="2"/>
      <c r="H1" s="2"/>
      <c r="I1" s="2"/>
    </row>
    <row r="2" spans="1:9" ht="12.75" customHeight="1" x14ac:dyDescent="0.25">
      <c r="A2" s="2"/>
      <c r="B2" s="2"/>
      <c r="C2" s="2"/>
      <c r="D2" s="2"/>
      <c r="E2" s="2"/>
      <c r="F2" s="2"/>
      <c r="G2" s="2"/>
      <c r="H2" s="2"/>
      <c r="I2" s="2"/>
    </row>
    <row r="3" spans="1:9" s="1" customFormat="1" x14ac:dyDescent="0.2">
      <c r="A3" s="1023" t="s">
        <v>685</v>
      </c>
      <c r="B3" s="1023"/>
      <c r="C3" s="1023"/>
    </row>
    <row r="4" spans="1:9" s="1" customFormat="1" x14ac:dyDescent="0.2"/>
    <row r="5" spans="1:9" ht="15.75" x14ac:dyDescent="0.25">
      <c r="A5" s="457" t="s">
        <v>686</v>
      </c>
      <c r="B5" s="454"/>
      <c r="C5" s="455"/>
      <c r="D5" s="455"/>
      <c r="E5" s="455"/>
      <c r="F5" s="456"/>
    </row>
    <row r="6" spans="1:9" x14ac:dyDescent="0.2">
      <c r="A6" s="434" t="s">
        <v>661</v>
      </c>
      <c r="B6" s="1021" t="s">
        <v>687</v>
      </c>
      <c r="C6" s="1021"/>
      <c r="F6" s="435"/>
    </row>
    <row r="7" spans="1:9" ht="36.75" customHeight="1" x14ac:dyDescent="0.2">
      <c r="A7" s="434" t="s">
        <v>661</v>
      </c>
      <c r="B7" s="1022" t="s">
        <v>688</v>
      </c>
      <c r="C7" s="1022"/>
      <c r="D7" s="6"/>
      <c r="E7" s="6"/>
      <c r="F7" s="436"/>
      <c r="G7" s="6"/>
      <c r="H7" s="6"/>
      <c r="I7" s="6"/>
    </row>
    <row r="8" spans="1:9" ht="26.25" customHeight="1" x14ac:dyDescent="0.2">
      <c r="A8" s="434" t="s">
        <v>661</v>
      </c>
      <c r="B8" s="1022" t="s">
        <v>689</v>
      </c>
      <c r="C8" s="1022"/>
      <c r="D8" s="6"/>
      <c r="E8" s="6"/>
      <c r="F8" s="436"/>
      <c r="G8" s="6"/>
      <c r="H8" s="6"/>
      <c r="I8" s="6"/>
    </row>
    <row r="9" spans="1:9" x14ac:dyDescent="0.2">
      <c r="A9" s="441"/>
      <c r="B9" s="817" t="s">
        <v>690</v>
      </c>
      <c r="C9" s="830"/>
      <c r="D9" s="6"/>
      <c r="E9" s="6"/>
      <c r="F9" s="436"/>
      <c r="G9" s="6"/>
      <c r="H9" s="6"/>
      <c r="I9" s="6"/>
    </row>
    <row r="10" spans="1:9" ht="42" customHeight="1" x14ac:dyDescent="0.2">
      <c r="A10" s="434" t="s">
        <v>661</v>
      </c>
      <c r="B10" s="1022" t="s">
        <v>691</v>
      </c>
      <c r="C10" s="1022"/>
      <c r="D10" s="6"/>
      <c r="E10" s="6"/>
      <c r="F10" s="436"/>
      <c r="G10" s="6"/>
      <c r="H10" s="6"/>
      <c r="I10" s="6"/>
    </row>
    <row r="11" spans="1:9" x14ac:dyDescent="0.2">
      <c r="A11" s="437"/>
      <c r="B11" s="438"/>
      <c r="C11" s="438"/>
      <c r="D11" s="438"/>
      <c r="E11" s="438"/>
      <c r="F11" s="439"/>
    </row>
    <row r="12" spans="1:9" ht="15.75" x14ac:dyDescent="0.25">
      <c r="A12" s="457" t="s">
        <v>692</v>
      </c>
      <c r="B12" s="454"/>
      <c r="C12" s="455"/>
      <c r="D12" s="455"/>
      <c r="E12" s="455"/>
      <c r="F12" s="456"/>
    </row>
    <row r="13" spans="1:9" x14ac:dyDescent="0.2">
      <c r="A13" s="434" t="s">
        <v>661</v>
      </c>
      <c r="B13" s="1021" t="s">
        <v>693</v>
      </c>
      <c r="C13" s="1021"/>
      <c r="F13" s="435"/>
    </row>
    <row r="14" spans="1:9" ht="39" customHeight="1" x14ac:dyDescent="0.2">
      <c r="A14" s="434" t="s">
        <v>661</v>
      </c>
      <c r="B14" s="1016" t="s">
        <v>993</v>
      </c>
      <c r="C14" s="1016"/>
      <c r="D14" s="1016"/>
      <c r="E14" s="1016"/>
      <c r="F14" s="1017"/>
      <c r="G14" s="6"/>
      <c r="H14" s="6"/>
      <c r="I14" s="6"/>
    </row>
    <row r="15" spans="1:9" ht="27" customHeight="1" x14ac:dyDescent="0.2">
      <c r="A15" s="434" t="s">
        <v>661</v>
      </c>
      <c r="B15" s="1016" t="s">
        <v>694</v>
      </c>
      <c r="C15" s="1016"/>
      <c r="D15" s="6"/>
      <c r="E15" s="6"/>
      <c r="F15" s="436"/>
      <c r="G15" s="6"/>
      <c r="H15" s="6"/>
      <c r="I15" s="6"/>
    </row>
    <row r="16" spans="1:9" ht="27" customHeight="1" x14ac:dyDescent="0.2">
      <c r="A16" s="434" t="s">
        <v>661</v>
      </c>
      <c r="B16" s="1016" t="s">
        <v>695</v>
      </c>
      <c r="C16" s="1016"/>
      <c r="D16" s="1016"/>
      <c r="E16" s="1016"/>
      <c r="F16" s="1017"/>
      <c r="G16" s="6"/>
      <c r="H16" s="6"/>
      <c r="I16" s="6"/>
    </row>
    <row r="17" spans="1:9" x14ac:dyDescent="0.2">
      <c r="A17" s="434" t="s">
        <v>661</v>
      </c>
      <c r="B17" s="440" t="s">
        <v>696</v>
      </c>
      <c r="C17" s="831"/>
      <c r="D17" s="6"/>
      <c r="E17" s="6"/>
      <c r="F17" s="436"/>
      <c r="G17" s="6"/>
      <c r="H17" s="6"/>
      <c r="I17" s="6"/>
    </row>
    <row r="18" spans="1:9" x14ac:dyDescent="0.2">
      <c r="A18" s="437"/>
      <c r="B18" s="438"/>
      <c r="C18" s="438"/>
      <c r="D18" s="438"/>
      <c r="E18" s="438"/>
      <c r="F18" s="439"/>
    </row>
    <row r="19" spans="1:9" ht="15.75" x14ac:dyDescent="0.25">
      <c r="A19" s="457" t="s">
        <v>697</v>
      </c>
      <c r="B19" s="455"/>
      <c r="C19" s="455"/>
      <c r="D19" s="455"/>
      <c r="E19" s="455"/>
      <c r="F19" s="456"/>
    </row>
    <row r="20" spans="1:9" x14ac:dyDescent="0.2">
      <c r="A20" s="441"/>
      <c r="F20" s="435"/>
    </row>
    <row r="21" spans="1:9" ht="15.75" x14ac:dyDescent="0.25">
      <c r="A21" s="442" t="s">
        <v>698</v>
      </c>
      <c r="B21" s="443"/>
      <c r="F21" s="435"/>
    </row>
    <row r="22" spans="1:9" ht="30.75" customHeight="1" x14ac:dyDescent="0.2">
      <c r="A22" s="434" t="s">
        <v>661</v>
      </c>
      <c r="B22" s="1022" t="s">
        <v>699</v>
      </c>
      <c r="C22" s="1022"/>
      <c r="D22" s="1022"/>
      <c r="E22" s="1022"/>
      <c r="F22" s="1027"/>
    </row>
    <row r="23" spans="1:9" x14ac:dyDescent="0.2">
      <c r="A23" s="434" t="s">
        <v>661</v>
      </c>
      <c r="B23" s="1022" t="s">
        <v>700</v>
      </c>
      <c r="C23" s="1022"/>
      <c r="D23" s="1022"/>
      <c r="E23" s="1022"/>
      <c r="F23" s="1027"/>
    </row>
    <row r="24" spans="1:9" x14ac:dyDescent="0.2">
      <c r="A24" s="441"/>
      <c r="F24" s="435"/>
    </row>
    <row r="25" spans="1:9" ht="15.75" x14ac:dyDescent="0.25">
      <c r="A25" s="442" t="s">
        <v>701</v>
      </c>
      <c r="B25" s="443"/>
      <c r="F25" s="435"/>
    </row>
    <row r="26" spans="1:9" ht="36" customHeight="1" x14ac:dyDescent="0.2">
      <c r="A26" s="434" t="s">
        <v>661</v>
      </c>
      <c r="B26" s="1022" t="s">
        <v>1072</v>
      </c>
      <c r="C26" s="1022"/>
      <c r="D26" s="1022"/>
      <c r="E26" s="1022"/>
      <c r="F26" s="1027"/>
    </row>
    <row r="27" spans="1:9" x14ac:dyDescent="0.2">
      <c r="A27" s="437"/>
      <c r="B27" s="438"/>
      <c r="C27" s="438"/>
      <c r="D27" s="438"/>
      <c r="E27" s="438"/>
      <c r="F27" s="439"/>
    </row>
    <row r="28" spans="1:9" ht="15.75" x14ac:dyDescent="0.25">
      <c r="A28" s="457" t="s">
        <v>702</v>
      </c>
      <c r="B28" s="455"/>
      <c r="C28" s="455"/>
      <c r="D28" s="455"/>
      <c r="E28" s="455"/>
      <c r="F28" s="456"/>
    </row>
    <row r="29" spans="1:9" x14ac:dyDescent="0.2">
      <c r="A29" s="441"/>
      <c r="F29" s="435"/>
    </row>
    <row r="30" spans="1:9" ht="15.75" x14ac:dyDescent="0.25">
      <c r="A30" s="442" t="s">
        <v>310</v>
      </c>
      <c r="B30" s="443"/>
      <c r="F30" s="435"/>
    </row>
    <row r="31" spans="1:9" x14ac:dyDescent="0.2">
      <c r="A31" s="434" t="s">
        <v>661</v>
      </c>
      <c r="B31" s="1021" t="s">
        <v>687</v>
      </c>
      <c r="C31" s="1021"/>
      <c r="F31" s="435"/>
    </row>
    <row r="32" spans="1:9" ht="25.5" hidden="1" customHeight="1" x14ac:dyDescent="0.2">
      <c r="A32" s="434" t="s">
        <v>661</v>
      </c>
      <c r="B32" s="1022" t="s">
        <v>703</v>
      </c>
      <c r="C32" s="1022"/>
      <c r="D32" s="6"/>
      <c r="E32" s="6"/>
      <c r="F32" s="436"/>
      <c r="G32" s="6"/>
      <c r="H32" s="6"/>
      <c r="I32" s="6"/>
    </row>
    <row r="33" spans="1:9" ht="29.25" customHeight="1" x14ac:dyDescent="0.2">
      <c r="A33" s="434" t="s">
        <v>661</v>
      </c>
      <c r="B33" s="1022" t="s">
        <v>704</v>
      </c>
      <c r="C33" s="1022"/>
      <c r="D33" s="1022"/>
      <c r="E33" s="1022"/>
      <c r="F33" s="1027"/>
    </row>
    <row r="34" spans="1:9" x14ac:dyDescent="0.2">
      <c r="A34" s="434" t="s">
        <v>661</v>
      </c>
      <c r="B34" s="1021" t="s">
        <v>705</v>
      </c>
      <c r="C34" s="1021"/>
      <c r="D34" s="1021"/>
      <c r="E34" s="1021"/>
      <c r="F34" s="1028"/>
    </row>
    <row r="35" spans="1:9" x14ac:dyDescent="0.2">
      <c r="A35" s="441"/>
      <c r="F35" s="435"/>
    </row>
    <row r="36" spans="1:9" ht="15.75" x14ac:dyDescent="0.25">
      <c r="A36" s="442" t="s">
        <v>706</v>
      </c>
      <c r="B36" s="443"/>
      <c r="F36" s="435"/>
    </row>
    <row r="37" spans="1:9" x14ac:dyDescent="0.2">
      <c r="A37" s="434" t="s">
        <v>661</v>
      </c>
      <c r="B37" s="1021" t="s">
        <v>693</v>
      </c>
      <c r="C37" s="1021"/>
      <c r="F37" s="435"/>
    </row>
    <row r="38" spans="1:9" x14ac:dyDescent="0.2">
      <c r="A38" s="434" t="s">
        <v>661</v>
      </c>
      <c r="B38" s="1021" t="s">
        <v>707</v>
      </c>
      <c r="C38" s="1021"/>
      <c r="F38" s="435"/>
    </row>
    <row r="39" spans="1:9" x14ac:dyDescent="0.2">
      <c r="A39" s="437"/>
      <c r="B39" s="438"/>
      <c r="C39" s="438"/>
      <c r="D39" s="438"/>
      <c r="E39" s="438"/>
      <c r="F39" s="439"/>
    </row>
    <row r="40" spans="1:9" ht="15.75" x14ac:dyDescent="0.25">
      <c r="A40" s="457" t="s">
        <v>708</v>
      </c>
      <c r="B40" s="454"/>
      <c r="C40" s="455"/>
      <c r="D40" s="455"/>
      <c r="E40" s="455"/>
      <c r="F40" s="456"/>
    </row>
    <row r="41" spans="1:9" ht="36" customHeight="1" x14ac:dyDescent="0.2">
      <c r="A41" s="434" t="s">
        <v>661</v>
      </c>
      <c r="B41" s="1016" t="s">
        <v>709</v>
      </c>
      <c r="C41" s="1016"/>
      <c r="D41" s="6"/>
      <c r="E41" s="6"/>
      <c r="F41" s="436"/>
      <c r="G41" s="6"/>
      <c r="H41" s="6"/>
      <c r="I41" s="6"/>
    </row>
    <row r="42" spans="1:9" x14ac:dyDescent="0.2">
      <c r="A42" s="434" t="s">
        <v>661</v>
      </c>
      <c r="B42" s="1021" t="s">
        <v>710</v>
      </c>
      <c r="C42" s="1021"/>
      <c r="F42" s="435"/>
    </row>
    <row r="43" spans="1:9" ht="38.25" x14ac:dyDescent="0.2">
      <c r="A43" s="441"/>
      <c r="B43" s="22" t="s">
        <v>661</v>
      </c>
      <c r="C43" s="831" t="s">
        <v>711</v>
      </c>
      <c r="F43" s="435"/>
    </row>
    <row r="44" spans="1:9" ht="27.75" customHeight="1" x14ac:dyDescent="0.2">
      <c r="A44" s="441"/>
      <c r="B44" s="22" t="s">
        <v>661</v>
      </c>
      <c r="C44" s="444" t="s">
        <v>712</v>
      </c>
      <c r="F44" s="435"/>
    </row>
    <row r="45" spans="1:9" x14ac:dyDescent="0.2">
      <c r="A45" s="441"/>
      <c r="B45" s="22" t="s">
        <v>661</v>
      </c>
      <c r="C45" s="11" t="s">
        <v>713</v>
      </c>
      <c r="F45" s="435"/>
    </row>
    <row r="46" spans="1:9" ht="15" customHeight="1" x14ac:dyDescent="0.2">
      <c r="A46" s="441"/>
      <c r="B46" s="22" t="s">
        <v>661</v>
      </c>
      <c r="C46" s="11" t="s">
        <v>714</v>
      </c>
      <c r="F46" s="435"/>
    </row>
    <row r="47" spans="1:9" ht="15" customHeight="1" x14ac:dyDescent="0.2">
      <c r="A47" s="441"/>
      <c r="B47" s="22" t="s">
        <v>661</v>
      </c>
      <c r="C47" s="11" t="s">
        <v>715</v>
      </c>
      <c r="F47" s="435"/>
    </row>
    <row r="48" spans="1:9" x14ac:dyDescent="0.2">
      <c r="A48" s="441"/>
      <c r="C48" s="6"/>
      <c r="D48" s="6"/>
      <c r="E48" s="6"/>
      <c r="F48" s="436"/>
      <c r="G48" s="6"/>
      <c r="H48" s="6"/>
      <c r="I48" s="6"/>
    </row>
    <row r="49" spans="1:9" ht="12.75" customHeight="1" x14ac:dyDescent="0.2">
      <c r="A49" s="434" t="s">
        <v>661</v>
      </c>
      <c r="B49" s="11" t="s">
        <v>716</v>
      </c>
      <c r="C49" s="6"/>
      <c r="D49" s="6"/>
      <c r="E49" s="6"/>
      <c r="F49" s="436"/>
      <c r="G49" s="6"/>
      <c r="H49" s="6"/>
      <c r="I49" s="6"/>
    </row>
    <row r="50" spans="1:9" ht="12.75" customHeight="1" x14ac:dyDescent="0.2">
      <c r="A50" s="434"/>
      <c r="B50" s="11"/>
      <c r="C50" s="6"/>
      <c r="D50" s="6"/>
      <c r="E50" s="6"/>
      <c r="F50" s="436"/>
      <c r="G50" s="6"/>
      <c r="H50" s="6"/>
      <c r="I50" s="6"/>
    </row>
    <row r="51" spans="1:9" ht="24.75" customHeight="1" x14ac:dyDescent="0.2">
      <c r="A51" s="1025" t="s">
        <v>717</v>
      </c>
      <c r="B51" s="1023"/>
      <c r="C51" s="1023"/>
      <c r="D51" s="1023"/>
      <c r="E51" s="1023"/>
      <c r="F51" s="1026"/>
      <c r="G51" s="6"/>
      <c r="H51" s="6"/>
      <c r="I51" s="6"/>
    </row>
    <row r="52" spans="1:9" x14ac:dyDescent="0.2">
      <c r="A52" s="437"/>
      <c r="B52" s="438"/>
      <c r="C52" s="438"/>
      <c r="D52" s="438"/>
      <c r="E52" s="438"/>
      <c r="F52" s="439"/>
    </row>
    <row r="53" spans="1:9" ht="15.75" x14ac:dyDescent="0.25">
      <c r="A53" s="457" t="s">
        <v>718</v>
      </c>
      <c r="B53" s="454"/>
      <c r="C53" s="455"/>
      <c r="D53" s="455"/>
      <c r="E53" s="455"/>
      <c r="F53" s="456"/>
    </row>
    <row r="54" spans="1:9" x14ac:dyDescent="0.2">
      <c r="A54" s="434" t="s">
        <v>661</v>
      </c>
      <c r="B54" s="1016" t="s">
        <v>719</v>
      </c>
      <c r="C54" s="1024"/>
      <c r="D54" s="9"/>
      <c r="E54" s="9"/>
      <c r="F54" s="445"/>
      <c r="G54" s="9"/>
      <c r="H54" s="9"/>
      <c r="I54" s="9"/>
    </row>
    <row r="55" spans="1:9" s="11" customFormat="1" x14ac:dyDescent="0.2">
      <c r="A55" s="446"/>
      <c r="B55" s="22" t="s">
        <v>661</v>
      </c>
      <c r="C55" s="11" t="s">
        <v>720</v>
      </c>
      <c r="D55" s="10"/>
      <c r="E55" s="10"/>
      <c r="F55" s="447"/>
      <c r="G55" s="10"/>
      <c r="H55" s="10"/>
      <c r="I55" s="10"/>
    </row>
    <row r="56" spans="1:9" s="11" customFormat="1" x14ac:dyDescent="0.2">
      <c r="A56" s="446"/>
      <c r="B56" s="22" t="s">
        <v>661</v>
      </c>
      <c r="C56" s="11" t="s">
        <v>721</v>
      </c>
      <c r="D56" s="10"/>
      <c r="E56" s="10"/>
      <c r="F56" s="447"/>
      <c r="G56" s="10"/>
      <c r="H56" s="10"/>
      <c r="I56" s="10"/>
    </row>
    <row r="57" spans="1:9" s="11" customFormat="1" x14ac:dyDescent="0.2">
      <c r="A57" s="446"/>
      <c r="B57" s="22" t="s">
        <v>661</v>
      </c>
      <c r="C57" s="11" t="s">
        <v>722</v>
      </c>
      <c r="D57" s="10"/>
      <c r="E57" s="10"/>
      <c r="F57" s="447"/>
      <c r="G57" s="10"/>
      <c r="H57" s="10"/>
      <c r="I57" s="10"/>
    </row>
    <row r="58" spans="1:9" s="11" customFormat="1" x14ac:dyDescent="0.2">
      <c r="A58" s="448"/>
      <c r="B58" s="449"/>
      <c r="C58" s="119"/>
      <c r="D58" s="450"/>
      <c r="E58" s="450"/>
      <c r="F58" s="451"/>
      <c r="G58" s="10"/>
      <c r="H58" s="10"/>
      <c r="I58" s="10"/>
    </row>
    <row r="59" spans="1:9" s="11" customFormat="1" ht="15.75" x14ac:dyDescent="0.25">
      <c r="A59" s="457" t="s">
        <v>723</v>
      </c>
      <c r="B59" s="458"/>
      <c r="C59" s="459"/>
      <c r="D59" s="460"/>
      <c r="E59" s="460"/>
      <c r="F59" s="461"/>
      <c r="G59" s="10"/>
      <c r="H59" s="10"/>
      <c r="I59" s="10"/>
    </row>
    <row r="60" spans="1:9" s="11" customFormat="1" ht="27" customHeight="1" x14ac:dyDescent="0.2">
      <c r="A60" s="1031" t="s">
        <v>994</v>
      </c>
      <c r="B60" s="1031"/>
      <c r="C60" s="1031"/>
      <c r="D60" s="1031"/>
      <c r="E60" s="1031"/>
      <c r="F60" s="1032"/>
      <c r="G60" s="10"/>
      <c r="H60" s="10"/>
      <c r="I60" s="10"/>
    </row>
    <row r="61" spans="1:9" s="11" customFormat="1" ht="15.75" x14ac:dyDescent="0.25">
      <c r="A61" s="442"/>
      <c r="B61" s="22"/>
      <c r="D61" s="10"/>
      <c r="E61" s="10"/>
      <c r="F61" s="447"/>
      <c r="G61" s="10"/>
      <c r="H61" s="10"/>
      <c r="I61" s="10"/>
    </row>
    <row r="62" spans="1:9" ht="15.75" x14ac:dyDescent="0.25">
      <c r="A62" s="442" t="s">
        <v>724</v>
      </c>
      <c r="B62" s="443"/>
      <c r="F62" s="435"/>
    </row>
    <row r="63" spans="1:9" ht="29.25" customHeight="1" x14ac:dyDescent="0.2">
      <c r="A63" s="434" t="s">
        <v>661</v>
      </c>
      <c r="B63" s="1016" t="s">
        <v>725</v>
      </c>
      <c r="C63" s="1016"/>
      <c r="D63" s="1016"/>
      <c r="E63" s="1016"/>
      <c r="F63" s="1017"/>
    </row>
    <row r="64" spans="1:9" s="11" customFormat="1" ht="15.75" x14ac:dyDescent="0.25">
      <c r="A64" s="442"/>
      <c r="B64" s="22"/>
      <c r="D64" s="10"/>
      <c r="E64" s="10"/>
      <c r="F64" s="447"/>
      <c r="G64" s="10"/>
      <c r="H64" s="10"/>
      <c r="I64" s="10"/>
    </row>
    <row r="65" spans="1:9" s="11" customFormat="1" ht="15.75" x14ac:dyDescent="0.25">
      <c r="A65" s="442" t="s">
        <v>999</v>
      </c>
      <c r="B65"/>
      <c r="D65" s="10"/>
      <c r="E65" s="10"/>
      <c r="F65" s="447"/>
      <c r="G65" s="10"/>
      <c r="H65" s="10"/>
      <c r="I65" s="10"/>
    </row>
    <row r="66" spans="1:9" s="11" customFormat="1" ht="28.5" customHeight="1" x14ac:dyDescent="0.2">
      <c r="A66" s="434" t="s">
        <v>661</v>
      </c>
      <c r="B66" s="1018" t="s">
        <v>1000</v>
      </c>
      <c r="C66" s="1018"/>
      <c r="D66" s="1018"/>
      <c r="E66" s="1018"/>
      <c r="F66" s="1019"/>
      <c r="G66" s="10"/>
      <c r="H66" s="10"/>
      <c r="I66" s="10"/>
    </row>
    <row r="67" spans="1:9" s="11" customFormat="1" ht="15.75" x14ac:dyDescent="0.25">
      <c r="A67" s="442"/>
      <c r="B67" s="22"/>
      <c r="D67" s="10"/>
      <c r="E67" s="10"/>
      <c r="F67" s="447"/>
      <c r="G67" s="10"/>
      <c r="H67" s="10"/>
      <c r="I67" s="10"/>
    </row>
    <row r="68" spans="1:9" ht="15.75" x14ac:dyDescent="0.25">
      <c r="A68" s="442" t="s">
        <v>726</v>
      </c>
      <c r="B68" s="443"/>
      <c r="F68" s="435"/>
    </row>
    <row r="69" spans="1:9" ht="39.75" customHeight="1" x14ac:dyDescent="0.2">
      <c r="A69" s="434" t="s">
        <v>661</v>
      </c>
      <c r="B69" s="1016" t="s">
        <v>727</v>
      </c>
      <c r="C69" s="1016"/>
      <c r="D69" s="1016"/>
      <c r="E69" s="1016"/>
      <c r="F69" s="1017"/>
    </row>
    <row r="70" spans="1:9" x14ac:dyDescent="0.2">
      <c r="A70" s="434"/>
      <c r="B70" s="831"/>
      <c r="C70" s="832"/>
      <c r="F70" s="435"/>
    </row>
    <row r="71" spans="1:9" ht="15.75" x14ac:dyDescent="0.25">
      <c r="A71" s="442" t="s">
        <v>728</v>
      </c>
      <c r="B71" s="443"/>
      <c r="F71" s="435"/>
    </row>
    <row r="72" spans="1:9" ht="39" customHeight="1" x14ac:dyDescent="0.2">
      <c r="A72" s="434" t="s">
        <v>661</v>
      </c>
      <c r="B72" s="1029" t="s">
        <v>729</v>
      </c>
      <c r="C72" s="1029"/>
      <c r="D72" s="1029"/>
      <c r="E72" s="1029"/>
      <c r="F72" s="1030"/>
      <c r="G72" s="452"/>
    </row>
    <row r="73" spans="1:9" x14ac:dyDescent="0.2">
      <c r="A73" s="434"/>
      <c r="B73" s="831"/>
      <c r="C73" s="832"/>
      <c r="F73" s="435"/>
      <c r="G73" s="441"/>
    </row>
    <row r="74" spans="1:9" ht="15.75" x14ac:dyDescent="0.25">
      <c r="A74" s="442" t="s">
        <v>730</v>
      </c>
      <c r="B74" s="443"/>
      <c r="F74" s="435"/>
      <c r="G74" s="441"/>
    </row>
    <row r="75" spans="1:9" ht="12.75" customHeight="1" x14ac:dyDescent="0.2">
      <c r="A75" s="434" t="s">
        <v>661</v>
      </c>
      <c r="B75" s="1029" t="s">
        <v>731</v>
      </c>
      <c r="C75" s="1029"/>
      <c r="D75" s="1029"/>
      <c r="E75" s="1029"/>
      <c r="F75" s="1030"/>
      <c r="G75" s="452"/>
    </row>
    <row r="76" spans="1:9" s="11" customFormat="1" ht="15.75" x14ac:dyDescent="0.25">
      <c r="A76" s="442"/>
      <c r="B76" s="22"/>
      <c r="D76" s="10"/>
      <c r="E76" s="10"/>
      <c r="F76" s="447"/>
      <c r="G76" s="10"/>
      <c r="H76" s="10"/>
      <c r="I76" s="10"/>
    </row>
    <row r="77" spans="1:9" ht="15.75" x14ac:dyDescent="0.25">
      <c r="A77" s="442" t="s">
        <v>732</v>
      </c>
      <c r="B77" s="443"/>
      <c r="F77" s="435"/>
      <c r="G77" s="441"/>
    </row>
    <row r="78" spans="1:9" ht="12.75" customHeight="1" x14ac:dyDescent="0.2">
      <c r="A78" s="434" t="s">
        <v>661</v>
      </c>
      <c r="B78" s="1029" t="s">
        <v>733</v>
      </c>
      <c r="C78" s="1029"/>
      <c r="D78" s="1029"/>
      <c r="E78" s="1029"/>
      <c r="F78" s="1030"/>
      <c r="G78" s="452"/>
    </row>
    <row r="79" spans="1:9" ht="12.75" customHeight="1" x14ac:dyDescent="0.2">
      <c r="A79" s="441"/>
      <c r="F79" s="435"/>
    </row>
    <row r="80" spans="1:9" hidden="1" x14ac:dyDescent="0.2">
      <c r="A80" s="446"/>
      <c r="B80" s="22" t="s">
        <v>661</v>
      </c>
      <c r="C80" s="1022" t="s">
        <v>734</v>
      </c>
      <c r="D80" s="1022"/>
      <c r="E80" s="1022"/>
      <c r="F80" s="1027"/>
    </row>
    <row r="81" spans="1:6" hidden="1" x14ac:dyDescent="0.2">
      <c r="A81" s="446"/>
      <c r="B81" s="22" t="s">
        <v>661</v>
      </c>
      <c r="C81" s="1022" t="s">
        <v>735</v>
      </c>
      <c r="D81" s="1022"/>
      <c r="E81" s="1022"/>
      <c r="F81" s="1027"/>
    </row>
    <row r="82" spans="1:6" x14ac:dyDescent="0.2">
      <c r="A82" s="446"/>
      <c r="B82" s="22"/>
      <c r="C82" s="830"/>
      <c r="D82" s="830"/>
      <c r="E82" s="830"/>
      <c r="F82" s="833"/>
    </row>
    <row r="83" spans="1:6" ht="15.75" x14ac:dyDescent="0.25">
      <c r="A83" s="457" t="s">
        <v>1001</v>
      </c>
      <c r="B83" s="458"/>
      <c r="C83" s="459"/>
      <c r="D83" s="460"/>
      <c r="E83" s="460"/>
      <c r="F83" s="461"/>
    </row>
    <row r="84" spans="1:6" x14ac:dyDescent="0.2">
      <c r="A84" s="434" t="s">
        <v>661</v>
      </c>
      <c r="B84" s="1029" t="s">
        <v>1073</v>
      </c>
      <c r="C84" s="1029"/>
      <c r="D84" s="1029"/>
      <c r="E84" s="1029"/>
      <c r="F84" s="1030"/>
    </row>
    <row r="85" spans="1:6" x14ac:dyDescent="0.2">
      <c r="A85" s="434" t="s">
        <v>661</v>
      </c>
      <c r="B85" s="1029" t="s">
        <v>736</v>
      </c>
      <c r="C85" s="1029"/>
      <c r="D85" s="1029"/>
      <c r="E85" s="1029"/>
      <c r="F85" s="1030"/>
    </row>
    <row r="86" spans="1:6" x14ac:dyDescent="0.2">
      <c r="A86" s="453"/>
      <c r="B86" s="438"/>
      <c r="C86" s="438"/>
      <c r="D86" s="438"/>
      <c r="E86" s="438"/>
      <c r="F86" s="439"/>
    </row>
  </sheetData>
  <sheetProtection algorithmName="SHA-512" hashValue="DTZygomA/ZDhbsvlXB63Fy2KDOCrFDVeOyEzoaNYP0mqwOvzHIUCuQRqVcfrHb9hvpu8++pocbPhWxZjmps+uw==" saltValue="W/xy+19qbFq1mgObnIKLBQ==" spinCount="100000" sheet="1" formatColumns="0" formatRows="0"/>
  <customSheetViews>
    <customSheetView guid="{3B8BEA06-F9A1-45B5-B1F5-F8EBF54A7F60}" showRuler="0">
      <selection activeCell="A5" sqref="A5"/>
      <pageMargins left="0" right="0" top="0" bottom="0" header="0" footer="0"/>
      <headerFooter alignWithMargins="0"/>
    </customSheetView>
  </customSheetViews>
  <mergeCells count="34">
    <mergeCell ref="B85:F85"/>
    <mergeCell ref="C81:F81"/>
    <mergeCell ref="A60:F60"/>
    <mergeCell ref="B63:F63"/>
    <mergeCell ref="B69:F69"/>
    <mergeCell ref="B72:F72"/>
    <mergeCell ref="B75:F75"/>
    <mergeCell ref="B78:F78"/>
    <mergeCell ref="C80:F80"/>
    <mergeCell ref="B84:F84"/>
    <mergeCell ref="B15:C15"/>
    <mergeCell ref="B33:F33"/>
    <mergeCell ref="B34:F34"/>
    <mergeCell ref="B38:C38"/>
    <mergeCell ref="B16:F16"/>
    <mergeCell ref="B22:F22"/>
    <mergeCell ref="B23:F23"/>
    <mergeCell ref="B26:F26"/>
    <mergeCell ref="B14:F14"/>
    <mergeCell ref="B66:F66"/>
    <mergeCell ref="A1:F1"/>
    <mergeCell ref="B6:C6"/>
    <mergeCell ref="B7:C7"/>
    <mergeCell ref="B10:C10"/>
    <mergeCell ref="B13:C13"/>
    <mergeCell ref="B8:C8"/>
    <mergeCell ref="A3:C3"/>
    <mergeCell ref="B54:C54"/>
    <mergeCell ref="B31:C31"/>
    <mergeCell ref="B32:C32"/>
    <mergeCell ref="B37:C37"/>
    <mergeCell ref="B41:C41"/>
    <mergeCell ref="A51:F51"/>
    <mergeCell ref="B42:C42"/>
  </mergeCells>
  <phoneticPr fontId="13" type="noConversion"/>
  <hyperlinks>
    <hyperlink ref="B9" r:id="rId1" xr:uid="{45F98256-845F-4D7D-9525-5F1B6C0A3A15}"/>
  </hyperlinks>
  <pageMargins left="0.15748031496062992" right="0.15748031496062992" top="0.19685039370078741" bottom="0.19685039370078741" header="0.51181102362204722" footer="0.51181102362204722"/>
  <pageSetup paperSize="9" orientation="portrait" r:id="rId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theme="8" tint="0.39997558519241921"/>
    <pageSetUpPr fitToPage="1"/>
  </sheetPr>
  <dimension ref="A1:Z2480"/>
  <sheetViews>
    <sheetView tabSelected="1" zoomScale="90" zoomScaleNormal="90" workbookViewId="0">
      <pane xSplit="4" ySplit="8" topLeftCell="E46" activePane="bottomRight" state="frozen"/>
      <selection pane="topRight" activeCell="A32" sqref="A32:B32"/>
      <selection pane="bottomLeft" activeCell="A32" sqref="A32:B32"/>
      <selection pane="bottomRight" activeCell="E60" sqref="E60"/>
    </sheetView>
  </sheetViews>
  <sheetFormatPr defaultColWidth="9.140625" defaultRowHeight="15.75" x14ac:dyDescent="0.25"/>
  <cols>
    <col min="1" max="1" width="2" customWidth="1"/>
    <col min="2" max="2" width="6.5703125" customWidth="1"/>
    <col min="3" max="3" width="64.5703125" bestFit="1" customWidth="1"/>
    <col min="4" max="5" width="15.7109375" customWidth="1"/>
    <col min="6" max="6" width="13.5703125" bestFit="1" customWidth="1"/>
    <col min="7" max="17" width="12.7109375" customWidth="1"/>
    <col min="18" max="18" width="14.28515625" style="1" customWidth="1"/>
    <col min="19" max="19" width="3" customWidth="1"/>
    <col min="20" max="20" width="38.85546875" hidden="1" customWidth="1"/>
    <col min="21" max="21" width="12.7109375" hidden="1" customWidth="1"/>
    <col min="22" max="22" width="9.140625" hidden="1" customWidth="1"/>
    <col min="23" max="23" width="39.28515625" style="11" customWidth="1"/>
    <col min="24" max="24" width="85.140625" customWidth="1"/>
    <col min="25" max="25" width="9.140625" customWidth="1"/>
    <col min="26" max="26" width="9.140625" style="15" customWidth="1"/>
  </cols>
  <sheetData>
    <row r="1" spans="1:26" s="11" customFormat="1" ht="23.25" x14ac:dyDescent="0.35">
      <c r="A1" s="60" t="s">
        <v>1002</v>
      </c>
      <c r="B1" s="61"/>
      <c r="C1" s="61"/>
      <c r="D1" s="1033" t="s">
        <v>737</v>
      </c>
      <c r="E1" s="1033"/>
      <c r="F1" s="1033"/>
      <c r="G1" s="1033"/>
      <c r="H1" s="1033"/>
      <c r="I1" s="1033"/>
      <c r="J1" s="1033"/>
      <c r="K1" s="1033"/>
      <c r="L1" s="1033"/>
      <c r="M1" s="1033"/>
      <c r="N1" s="1033"/>
      <c r="O1" s="1033"/>
      <c r="P1" s="1033"/>
      <c r="Q1" s="1033"/>
      <c r="R1" s="1033"/>
      <c r="S1" s="33"/>
      <c r="T1" s="8" t="s">
        <v>738</v>
      </c>
      <c r="W1" s="8" t="s">
        <v>738</v>
      </c>
      <c r="Z1" s="15"/>
    </row>
    <row r="2" spans="1:26" s="11" customFormat="1" ht="49.5" customHeight="1" x14ac:dyDescent="0.25">
      <c r="A2" s="62"/>
      <c r="B2" s="62"/>
      <c r="C2" s="66" t="s">
        <v>739</v>
      </c>
      <c r="D2" s="243"/>
      <c r="E2" s="63"/>
      <c r="F2" s="63"/>
      <c r="G2" s="63"/>
      <c r="H2" s="64"/>
      <c r="I2" s="64"/>
      <c r="J2" s="64"/>
      <c r="K2" s="64"/>
      <c r="L2" s="64"/>
      <c r="M2" s="64"/>
      <c r="N2" s="64"/>
      <c r="O2" s="64"/>
      <c r="P2" s="64"/>
      <c r="Q2" s="64"/>
      <c r="R2" s="65"/>
      <c r="W2" s="29"/>
      <c r="X2" s="333" t="s">
        <v>740</v>
      </c>
      <c r="Z2" s="15"/>
    </row>
    <row r="3" spans="1:26" s="11" customFormat="1" ht="18" customHeight="1" x14ac:dyDescent="0.25">
      <c r="A3" s="62"/>
      <c r="B3" s="62"/>
      <c r="C3" s="66" t="s">
        <v>741</v>
      </c>
      <c r="D3" s="1038" t="str">
        <f>IFERROR(VLOOKUP(D2,'Web Based Remittances'!C2:D59,2,0),"")</f>
        <v/>
      </c>
      <c r="E3" s="1038"/>
      <c r="F3" s="1038"/>
      <c r="G3" s="1038"/>
      <c r="H3" s="66"/>
      <c r="I3" s="64"/>
      <c r="J3" s="67"/>
      <c r="K3" s="67" t="s">
        <v>742</v>
      </c>
      <c r="L3" s="68" t="s">
        <v>1008</v>
      </c>
      <c r="M3" s="69"/>
      <c r="N3" s="69"/>
      <c r="O3" s="64"/>
      <c r="P3" s="64"/>
      <c r="Q3" s="64"/>
      <c r="R3" s="65"/>
      <c r="T3" s="7" t="s">
        <v>743</v>
      </c>
      <c r="U3" s="7" t="str">
        <f>IF(D2="","No","Yes")</f>
        <v>No</v>
      </c>
      <c r="W3" s="7" t="s">
        <v>743</v>
      </c>
      <c r="X3" s="46" t="str">
        <f>IF(D2="","No","Yes")</f>
        <v>No</v>
      </c>
      <c r="Z3" s="15"/>
    </row>
    <row r="4" spans="1:26" s="11" customFormat="1" ht="18" customHeight="1" thickBot="1" x14ac:dyDescent="0.3">
      <c r="A4" s="62"/>
      <c r="B4" s="62"/>
      <c r="C4" s="66" t="s">
        <v>744</v>
      </c>
      <c r="D4" s="70" t="e">
        <f>VLOOKUP(D2,'Web Based Remittances'!C2:I89,7,0)</f>
        <v>#N/A</v>
      </c>
      <c r="E4" s="71"/>
      <c r="F4" s="64"/>
      <c r="G4" s="64"/>
      <c r="H4" s="64"/>
      <c r="I4" s="64"/>
      <c r="J4" s="64"/>
      <c r="K4" s="64"/>
      <c r="L4" s="64"/>
      <c r="M4" s="72"/>
      <c r="N4" s="72"/>
      <c r="O4" s="64"/>
      <c r="P4" s="64"/>
      <c r="Q4" s="64"/>
      <c r="R4" s="65"/>
      <c r="T4" s="7" t="s">
        <v>745</v>
      </c>
      <c r="U4" s="7" t="str">
        <f>IF(D3="","NO","Yes")</f>
        <v>NO</v>
      </c>
      <c r="W4" s="7" t="s">
        <v>745</v>
      </c>
      <c r="X4" s="7" t="str">
        <f>IF(D3="","No","Yes")</f>
        <v>No</v>
      </c>
      <c r="Z4" s="15"/>
    </row>
    <row r="5" spans="1:26" s="7" customFormat="1" ht="18" customHeight="1" x14ac:dyDescent="0.25">
      <c r="A5" s="1039" t="str">
        <f>IFERROR(IF(X4="yes",IF(X5="yes",IF(X6="yes",IF(X7="OK",IF(X3="yes",IF(X8="Surplus",IF(X11="yes",IF(X12="yes",IF(X13="yes","","Your check boxes are not clear (Column X).  Please correct"),"Your check boxes are not clear (Column X).  Please correct"),"Your check boxes are not clear (Column X).  Please correct"),"Your check boxes are not clear (Column X).  Please correct"),"Your check boxes are not clear (Column X).  Please correct"),"Your check boxes are not clear (Column X).  Please correct"),"Your check boxes are not clear (Column X).  Please correct"),"Your check boxes are not clear (Column X).  Please correct"),"Your check boxes are not clear (Column X).  Please correct"),"")</f>
        <v>Your check boxes are not clear (Column X).  Please correct</v>
      </c>
      <c r="B5" s="1040"/>
      <c r="C5" s="1040"/>
      <c r="D5" s="1040"/>
      <c r="E5" s="73" t="s">
        <v>746</v>
      </c>
      <c r="F5" s="74" t="s">
        <v>747</v>
      </c>
      <c r="G5" s="74" t="s">
        <v>748</v>
      </c>
      <c r="H5" s="74" t="s">
        <v>749</v>
      </c>
      <c r="I5" s="74" t="s">
        <v>750</v>
      </c>
      <c r="J5" s="74" t="s">
        <v>751</v>
      </c>
      <c r="K5" s="74" t="s">
        <v>752</v>
      </c>
      <c r="L5" s="74" t="s">
        <v>753</v>
      </c>
      <c r="M5" s="74" t="s">
        <v>754</v>
      </c>
      <c r="N5" s="74" t="s">
        <v>755</v>
      </c>
      <c r="O5" s="74" t="s">
        <v>756</v>
      </c>
      <c r="P5" s="74" t="s">
        <v>757</v>
      </c>
      <c r="Q5" s="74" t="s">
        <v>758</v>
      </c>
      <c r="R5" s="1041" t="s">
        <v>759</v>
      </c>
      <c r="T5" s="7" t="s">
        <v>760</v>
      </c>
      <c r="U5" s="7" t="str">
        <f>IF(AND(R31=0,R74=0,R82=0,R94=0)=TRUE,"Yes","No")</f>
        <v>Yes</v>
      </c>
      <c r="W5" s="7" t="s">
        <v>760</v>
      </c>
      <c r="X5" s="7" t="str">
        <f>IF(AND(R31=0,R74=0,R82=0,R94=0)=TRUE,"Yes","No")</f>
        <v>Yes</v>
      </c>
      <c r="Z5" s="15"/>
    </row>
    <row r="6" spans="1:26" s="11" customFormat="1" ht="18" customHeight="1" x14ac:dyDescent="0.25">
      <c r="A6" s="1043"/>
      <c r="B6" s="1044"/>
      <c r="C6" s="1044"/>
      <c r="D6" s="1044"/>
      <c r="E6" s="75" t="s">
        <v>761</v>
      </c>
      <c r="F6" s="64"/>
      <c r="G6" s="64"/>
      <c r="H6" s="64"/>
      <c r="I6" s="64"/>
      <c r="J6" s="64"/>
      <c r="K6" s="64"/>
      <c r="L6" s="64"/>
      <c r="M6" s="64"/>
      <c r="N6" s="64"/>
      <c r="O6" s="64"/>
      <c r="P6" s="64"/>
      <c r="Q6" s="64"/>
      <c r="R6" s="1042"/>
      <c r="T6" s="7" t="s">
        <v>762</v>
      </c>
      <c r="U6" s="7" t="str">
        <f>IF(E115&lt;0,"No","Yes")</f>
        <v>Yes</v>
      </c>
      <c r="W6" s="7" t="s">
        <v>762</v>
      </c>
      <c r="X6" s="7" t="str">
        <f>IFERROR(IF(E115&lt;0,"No","Yes"),"")</f>
        <v>Yes</v>
      </c>
      <c r="Z6" s="15"/>
    </row>
    <row r="7" spans="1:26" s="11" customFormat="1" ht="21" customHeight="1" thickBot="1" x14ac:dyDescent="0.3">
      <c r="A7" s="1045"/>
      <c r="B7" s="1046"/>
      <c r="C7" s="1046"/>
      <c r="D7" s="1046"/>
      <c r="E7" s="76" t="s">
        <v>114</v>
      </c>
      <c r="F7" s="77" t="s">
        <v>114</v>
      </c>
      <c r="G7" s="77" t="s">
        <v>114</v>
      </c>
      <c r="H7" s="77" t="s">
        <v>114</v>
      </c>
      <c r="I7" s="77" t="s">
        <v>114</v>
      </c>
      <c r="J7" s="77" t="s">
        <v>114</v>
      </c>
      <c r="K7" s="77" t="s">
        <v>114</v>
      </c>
      <c r="L7" s="77" t="s">
        <v>114</v>
      </c>
      <c r="M7" s="77" t="s">
        <v>114</v>
      </c>
      <c r="N7" s="77" t="s">
        <v>114</v>
      </c>
      <c r="O7" s="77" t="s">
        <v>114</v>
      </c>
      <c r="P7" s="77" t="s">
        <v>114</v>
      </c>
      <c r="Q7" s="77" t="s">
        <v>114</v>
      </c>
      <c r="R7" s="78" t="s">
        <v>114</v>
      </c>
      <c r="T7" s="19" t="s">
        <v>763</v>
      </c>
      <c r="U7" s="103" t="str">
        <f>IFERROR(IF('Original Budget Workings'!B23&lt;&gt;0,"Check I01 Analysis on Workings Tab","OK"),"")</f>
        <v>OK</v>
      </c>
      <c r="W7" s="19" t="s">
        <v>763</v>
      </c>
      <c r="X7" s="959" t="str">
        <f>IFERROR(IF('Original Budget Workings'!B23&lt;&gt;0,"Check I01 Analysis on Workings Tab","OK"),"Complete Analysis on Budget Workings Tab")</f>
        <v>OK</v>
      </c>
      <c r="Z7" s="15"/>
    </row>
    <row r="8" spans="1:26" s="11" customFormat="1" ht="36" x14ac:dyDescent="0.25">
      <c r="A8" s="50"/>
      <c r="B8" s="51"/>
      <c r="C8" s="52" t="s">
        <v>764</v>
      </c>
      <c r="D8" s="53" t="s">
        <v>765</v>
      </c>
      <c r="E8" s="1036"/>
      <c r="F8" s="1036"/>
      <c r="G8" s="1036"/>
      <c r="H8" s="1036"/>
      <c r="I8" s="1036"/>
      <c r="J8" s="1036"/>
      <c r="K8" s="1036"/>
      <c r="L8" s="1036"/>
      <c r="M8" s="1036"/>
      <c r="N8" s="1036"/>
      <c r="O8" s="1036"/>
      <c r="P8" s="1036"/>
      <c r="Q8" s="1036"/>
      <c r="R8" s="1037"/>
      <c r="T8" s="19" t="s">
        <v>766</v>
      </c>
      <c r="U8" s="103" t="str">
        <f>IF(E112&lt;0,"Deficit","Surplus")</f>
        <v>Surplus</v>
      </c>
      <c r="W8" s="19" t="s">
        <v>767</v>
      </c>
      <c r="X8" s="103" t="str">
        <f>IFERROR(IF(E112&lt;0,"Deficit - A recovery plan is required","Surplus"),"")</f>
        <v>Surplus</v>
      </c>
      <c r="Z8" s="15"/>
    </row>
    <row r="9" spans="1:26" s="11" customFormat="1" ht="18" x14ac:dyDescent="0.25">
      <c r="A9" s="54"/>
      <c r="B9" s="11" t="s">
        <v>200</v>
      </c>
      <c r="C9" s="5" t="s">
        <v>201</v>
      </c>
      <c r="D9" s="34">
        <v>4190105</v>
      </c>
      <c r="E9" s="261">
        <f>IFERROR(SUMIFS('Budget Data by month'!F:F,'Budget Data by month'!$B:$B,$D$2,'Budget Data by month'!$C:$C,$B9),0)</f>
        <v>0</v>
      </c>
      <c r="F9" s="261">
        <f>IFERROR(SUMIFS('Budget Data by month'!G:G,'Budget Data by month'!$B:$B,$D$2,'Budget Data by month'!$C:$C,$B9),0)</f>
        <v>0</v>
      </c>
      <c r="G9" s="261">
        <f>IFERROR(SUMIFS('Budget Data by month'!H:H,'Budget Data by month'!$B:$B,$D$2,'Budget Data by month'!$C:$C,$B9),0)</f>
        <v>0</v>
      </c>
      <c r="H9" s="261">
        <f>IFERROR(SUMIFS('Budget Data by month'!I:I,'Budget Data by month'!$B:$B,$D$2,'Budget Data by month'!$C:$C,$B9),0)</f>
        <v>0</v>
      </c>
      <c r="I9" s="261">
        <f>IFERROR(SUMIFS('Budget Data by month'!J:J,'Budget Data by month'!$B:$B,$D$2,'Budget Data by month'!$C:$C,$B9),0)</f>
        <v>0</v>
      </c>
      <c r="J9" s="261">
        <f>IFERROR(SUMIFS('Budget Data by month'!K:K,'Budget Data by month'!$B:$B,$D$2,'Budget Data by month'!$C:$C,$B9),0)</f>
        <v>0</v>
      </c>
      <c r="K9" s="261">
        <f>IFERROR(SUMIFS('Budget Data by month'!L:L,'Budget Data by month'!$B:$B,$D$2,'Budget Data by month'!$C:$C,$B9),0)</f>
        <v>0</v>
      </c>
      <c r="L9" s="261">
        <f>IFERROR(SUMIFS('Budget Data by month'!M:M,'Budget Data by month'!$B:$B,$D$2,'Budget Data by month'!$C:$C,$B9),0)</f>
        <v>0</v>
      </c>
      <c r="M9" s="261">
        <f>IFERROR(SUMIFS('Budget Data by month'!N:N,'Budget Data by month'!$B:$B,$D$2,'Budget Data by month'!$C:$C,$B9),0)</f>
        <v>0</v>
      </c>
      <c r="N9" s="261">
        <f>IFERROR(SUMIFS('Budget Data by month'!O:O,'Budget Data by month'!$B:$B,$D$2,'Budget Data by month'!$C:$C,$B9),0)</f>
        <v>0</v>
      </c>
      <c r="O9" s="261">
        <f>IFERROR(SUMIFS('Budget Data by month'!P:P,'Budget Data by month'!$B:$B,$D$2,'Budget Data by month'!$C:$C,$B9),0)</f>
        <v>0</v>
      </c>
      <c r="P9" s="261">
        <f>IFERROR(SUMIFS('Budget Data by month'!Q:Q,'Budget Data by month'!$B:$B,$D$2,'Budget Data by month'!$C:$C,$B9),0)</f>
        <v>0</v>
      </c>
      <c r="Q9" s="261">
        <f>IFERROR(SUMIFS('Budget Data by month'!R:R,'Budget Data by month'!$B:$B,$D$2,'Budget Data by month'!$C:$C,$B9),0)</f>
        <v>0</v>
      </c>
      <c r="R9" s="55">
        <f t="shared" ref="R9:R22" si="0">SUM(F9:Q9)-E9</f>
        <v>0</v>
      </c>
      <c r="T9" s="19" t="s">
        <v>766</v>
      </c>
      <c r="U9" s="39" t="str">
        <f>IF(E31+E74&gt;0,"In Year Deficit", "In Year Surplus")</f>
        <v>In Year Surplus</v>
      </c>
      <c r="W9" s="7" t="s">
        <v>768</v>
      </c>
      <c r="X9" s="408" t="str">
        <f>IF(U9= "In Year Surplus", "In Year Surplus","In Year Deficit - Explanation required on the budget workings tab")</f>
        <v>In Year Surplus</v>
      </c>
      <c r="Z9" s="15"/>
    </row>
    <row r="10" spans="1:26" s="11" customFormat="1" ht="18" x14ac:dyDescent="0.25">
      <c r="A10" s="54"/>
      <c r="B10" s="11" t="s">
        <v>202</v>
      </c>
      <c r="C10" s="5" t="s">
        <v>203</v>
      </c>
      <c r="D10" s="34">
        <v>4190110</v>
      </c>
      <c r="E10" s="261">
        <f>IFERROR(SUMIFS('Budget Data by month'!F:F,'Budget Data by month'!$B:$B,$D$2,'Budget Data by month'!$C:$C,$B10),0)</f>
        <v>0</v>
      </c>
      <c r="F10" s="261">
        <f>IFERROR(SUMIFS('Budget Data by month'!G:G,'Budget Data by month'!$B:$B,$D$2,'Budget Data by month'!$C:$C,$B10),0)</f>
        <v>0</v>
      </c>
      <c r="G10" s="261">
        <f>IFERROR(SUMIFS('Budget Data by month'!H:H,'Budget Data by month'!$B:$B,$D$2,'Budget Data by month'!$C:$C,$B10),0)</f>
        <v>0</v>
      </c>
      <c r="H10" s="261">
        <f>IFERROR(SUMIFS('Budget Data by month'!I:I,'Budget Data by month'!$B:$B,$D$2,'Budget Data by month'!$C:$C,$B10),0)</f>
        <v>0</v>
      </c>
      <c r="I10" s="261">
        <f>IFERROR(SUMIFS('Budget Data by month'!J:J,'Budget Data by month'!$B:$B,$D$2,'Budget Data by month'!$C:$C,$B10),0)</f>
        <v>0</v>
      </c>
      <c r="J10" s="261">
        <f>IFERROR(SUMIFS('Budget Data by month'!K:K,'Budget Data by month'!$B:$B,$D$2,'Budget Data by month'!$C:$C,$B10),0)</f>
        <v>0</v>
      </c>
      <c r="K10" s="261">
        <f>IFERROR(SUMIFS('Budget Data by month'!L:L,'Budget Data by month'!$B:$B,$D$2,'Budget Data by month'!$C:$C,$B10),0)</f>
        <v>0</v>
      </c>
      <c r="L10" s="261">
        <f>IFERROR(SUMIFS('Budget Data by month'!M:M,'Budget Data by month'!$B:$B,$D$2,'Budget Data by month'!$C:$C,$B10),0)</f>
        <v>0</v>
      </c>
      <c r="M10" s="261">
        <f>IFERROR(SUMIFS('Budget Data by month'!N:N,'Budget Data by month'!$B:$B,$D$2,'Budget Data by month'!$C:$C,$B10),0)</f>
        <v>0</v>
      </c>
      <c r="N10" s="261">
        <f>IFERROR(SUMIFS('Budget Data by month'!O:O,'Budget Data by month'!$B:$B,$D$2,'Budget Data by month'!$C:$C,$B10),0)</f>
        <v>0</v>
      </c>
      <c r="O10" s="261">
        <f>IFERROR(SUMIFS('Budget Data by month'!P:P,'Budget Data by month'!$B:$B,$D$2,'Budget Data by month'!$C:$C,$B10),0)</f>
        <v>0</v>
      </c>
      <c r="P10" s="261">
        <f>IFERROR(SUMIFS('Budget Data by month'!Q:Q,'Budget Data by month'!$B:$B,$D$2,'Budget Data by month'!$C:$C,$B10),0)</f>
        <v>0</v>
      </c>
      <c r="Q10" s="261">
        <f>IFERROR(SUMIFS('Budget Data by month'!R:R,'Budget Data by month'!$B:$B,$D$2,'Budget Data by month'!$C:$C,$B10),0)</f>
        <v>0</v>
      </c>
      <c r="R10" s="55">
        <f t="shared" si="0"/>
        <v>0</v>
      </c>
      <c r="T10" s="7" t="s">
        <v>769</v>
      </c>
      <c r="U10" s="11" t="str">
        <f>IF(SUM('Original Budget Workings'!B38:C39)&lt;&gt;0,"Yes", "No")</f>
        <v>No</v>
      </c>
      <c r="W10" s="7" t="s">
        <v>769</v>
      </c>
      <c r="X10" s="408" t="str">
        <f>IF(SUM('Original Budget Workings'!B38:C39)&lt;&gt;0,"Yes", "Confirm energy inflation rates on the budget workings tab")</f>
        <v>Confirm energy inflation rates on the budget workings tab</v>
      </c>
      <c r="Z10" s="15"/>
    </row>
    <row r="11" spans="1:26" s="11" customFormat="1" ht="18" x14ac:dyDescent="0.25">
      <c r="A11" s="54"/>
      <c r="B11" s="11" t="s">
        <v>204</v>
      </c>
      <c r="C11" s="5" t="s">
        <v>205</v>
      </c>
      <c r="D11" s="34">
        <v>4190120</v>
      </c>
      <c r="E11" s="261">
        <f>IFERROR(SUMIFS('Budget Data by month'!F:F,'Budget Data by month'!$B:$B,$D$2,'Budget Data by month'!$C:$C,$B11),0)</f>
        <v>0</v>
      </c>
      <c r="F11" s="261">
        <f>IFERROR(SUMIFS('Budget Data by month'!G:G,'Budget Data by month'!$B:$B,$D$2,'Budget Data by month'!$C:$C,$B11),0)</f>
        <v>0</v>
      </c>
      <c r="G11" s="261">
        <f>IFERROR(SUMIFS('Budget Data by month'!H:H,'Budget Data by month'!$B:$B,$D$2,'Budget Data by month'!$C:$C,$B11),0)</f>
        <v>0</v>
      </c>
      <c r="H11" s="261">
        <f>IFERROR(SUMIFS('Budget Data by month'!I:I,'Budget Data by month'!$B:$B,$D$2,'Budget Data by month'!$C:$C,$B11),0)</f>
        <v>0</v>
      </c>
      <c r="I11" s="261">
        <f>IFERROR(SUMIFS('Budget Data by month'!J:J,'Budget Data by month'!$B:$B,$D$2,'Budget Data by month'!$C:$C,$B11),0)</f>
        <v>0</v>
      </c>
      <c r="J11" s="261">
        <f>IFERROR(SUMIFS('Budget Data by month'!K:K,'Budget Data by month'!$B:$B,$D$2,'Budget Data by month'!$C:$C,$B11),0)</f>
        <v>0</v>
      </c>
      <c r="K11" s="261">
        <f>IFERROR(SUMIFS('Budget Data by month'!L:L,'Budget Data by month'!$B:$B,$D$2,'Budget Data by month'!$C:$C,$B11),0)</f>
        <v>0</v>
      </c>
      <c r="L11" s="261">
        <f>IFERROR(SUMIFS('Budget Data by month'!M:M,'Budget Data by month'!$B:$B,$D$2,'Budget Data by month'!$C:$C,$B11),0)</f>
        <v>0</v>
      </c>
      <c r="M11" s="261">
        <f>IFERROR(SUMIFS('Budget Data by month'!N:N,'Budget Data by month'!$B:$B,$D$2,'Budget Data by month'!$C:$C,$B11),0)</f>
        <v>0</v>
      </c>
      <c r="N11" s="261">
        <f>IFERROR(SUMIFS('Budget Data by month'!O:O,'Budget Data by month'!$B:$B,$D$2,'Budget Data by month'!$C:$C,$B11),0)</f>
        <v>0</v>
      </c>
      <c r="O11" s="261">
        <f>IFERROR(SUMIFS('Budget Data by month'!P:P,'Budget Data by month'!$B:$B,$D$2,'Budget Data by month'!$C:$C,$B11),0)</f>
        <v>0</v>
      </c>
      <c r="P11" s="261">
        <f>IFERROR(SUMIFS('Budget Data by month'!Q:Q,'Budget Data by month'!$B:$B,$D$2,'Budget Data by month'!$C:$C,$B11),0)</f>
        <v>0</v>
      </c>
      <c r="Q11" s="261">
        <f>IFERROR(SUMIFS('Budget Data by month'!R:R,'Budget Data by month'!$B:$B,$D$2,'Budget Data by month'!$C:$C,$B11),0)</f>
        <v>0</v>
      </c>
      <c r="R11" s="55">
        <f t="shared" si="0"/>
        <v>0</v>
      </c>
      <c r="T11" s="7" t="s">
        <v>770</v>
      </c>
      <c r="U11" s="11" t="str">
        <f>IF('Original Budget Workings'!R60&lt;1, "No","Yes")</f>
        <v>No</v>
      </c>
      <c r="W11" s="7" t="s">
        <v>770</v>
      </c>
      <c r="X11" s="408" t="str">
        <f>IF('Original Budget Workings'!R60&lt;1,"Complete pupil numbers on the budget workings tab","Yes")</f>
        <v>Complete pupil numbers on the budget workings tab</v>
      </c>
      <c r="Z11" s="15"/>
    </row>
    <row r="12" spans="1:26" s="11" customFormat="1" ht="18" x14ac:dyDescent="0.25">
      <c r="A12" s="54"/>
      <c r="B12" s="11" t="s">
        <v>206</v>
      </c>
      <c r="C12" s="5" t="s">
        <v>207</v>
      </c>
      <c r="D12" s="34">
        <v>4190140</v>
      </c>
      <c r="E12" s="261">
        <f>IFERROR(SUMIFS('Budget Data by month'!F:F,'Budget Data by month'!$B:$B,$D$2,'Budget Data by month'!$C:$C,$B12),0)</f>
        <v>0</v>
      </c>
      <c r="F12" s="261">
        <f>IFERROR(SUMIFS('Budget Data by month'!G:G,'Budget Data by month'!$B:$B,$D$2,'Budget Data by month'!$C:$C,$B12),0)</f>
        <v>0</v>
      </c>
      <c r="G12" s="261">
        <f>IFERROR(SUMIFS('Budget Data by month'!H:H,'Budget Data by month'!$B:$B,$D$2,'Budget Data by month'!$C:$C,$B12),0)</f>
        <v>0</v>
      </c>
      <c r="H12" s="261">
        <f>IFERROR(SUMIFS('Budget Data by month'!I:I,'Budget Data by month'!$B:$B,$D$2,'Budget Data by month'!$C:$C,$B12),0)</f>
        <v>0</v>
      </c>
      <c r="I12" s="261">
        <f>IFERROR(SUMIFS('Budget Data by month'!J:J,'Budget Data by month'!$B:$B,$D$2,'Budget Data by month'!$C:$C,$B12),0)</f>
        <v>0</v>
      </c>
      <c r="J12" s="261">
        <f>IFERROR(SUMIFS('Budget Data by month'!K:K,'Budget Data by month'!$B:$B,$D$2,'Budget Data by month'!$C:$C,$B12),0)</f>
        <v>0</v>
      </c>
      <c r="K12" s="261">
        <f>IFERROR(SUMIFS('Budget Data by month'!L:L,'Budget Data by month'!$B:$B,$D$2,'Budget Data by month'!$C:$C,$B12),0)</f>
        <v>0</v>
      </c>
      <c r="L12" s="261">
        <f>IFERROR(SUMIFS('Budget Data by month'!M:M,'Budget Data by month'!$B:$B,$D$2,'Budget Data by month'!$C:$C,$B12),0)</f>
        <v>0</v>
      </c>
      <c r="M12" s="261">
        <f>IFERROR(SUMIFS('Budget Data by month'!N:N,'Budget Data by month'!$B:$B,$D$2,'Budget Data by month'!$C:$C,$B12),0)</f>
        <v>0</v>
      </c>
      <c r="N12" s="261">
        <f>IFERROR(SUMIFS('Budget Data by month'!O:O,'Budget Data by month'!$B:$B,$D$2,'Budget Data by month'!$C:$C,$B12),0)</f>
        <v>0</v>
      </c>
      <c r="O12" s="261">
        <f>IFERROR(SUMIFS('Budget Data by month'!P:P,'Budget Data by month'!$B:$B,$D$2,'Budget Data by month'!$C:$C,$B12),0)</f>
        <v>0</v>
      </c>
      <c r="P12" s="261">
        <f>IFERROR(SUMIFS('Budget Data by month'!Q:Q,'Budget Data by month'!$B:$B,$D$2,'Budget Data by month'!$C:$C,$B12),0)</f>
        <v>0</v>
      </c>
      <c r="Q12" s="261">
        <f>IFERROR(SUMIFS('Budget Data by month'!R:R,'Budget Data by month'!$B:$B,$D$2,'Budget Data by month'!$C:$C,$B12),0)</f>
        <v>0</v>
      </c>
      <c r="R12" s="55">
        <f t="shared" si="0"/>
        <v>0</v>
      </c>
      <c r="T12" s="7" t="s">
        <v>771</v>
      </c>
      <c r="U12" s="11" t="str">
        <f>IF('Original Budget Workings'!E67&lt;1, "No","Yes")</f>
        <v>No</v>
      </c>
      <c r="W12" s="7" t="s">
        <v>771</v>
      </c>
      <c r="X12" s="408" t="str">
        <f>IF(U12="No", "Complete class numbers on the budget workings tab", "Yes")</f>
        <v>Complete class numbers on the budget workings tab</v>
      </c>
      <c r="Z12" s="15"/>
    </row>
    <row r="13" spans="1:26" s="11" customFormat="1" ht="18" x14ac:dyDescent="0.25">
      <c r="A13" s="54"/>
      <c r="B13" s="11" t="s">
        <v>208</v>
      </c>
      <c r="C13" s="5" t="s">
        <v>209</v>
      </c>
      <c r="D13" s="34">
        <v>4190160</v>
      </c>
      <c r="E13" s="261">
        <f>IFERROR(SUMIFS('Budget Data by month'!F:F,'Budget Data by month'!$B:$B,$D$2,'Budget Data by month'!$C:$C,$B13),0)</f>
        <v>0</v>
      </c>
      <c r="F13" s="261">
        <f>IFERROR(SUMIFS('Budget Data by month'!G:G,'Budget Data by month'!$B:$B,$D$2,'Budget Data by month'!$C:$C,$B13),0)</f>
        <v>0</v>
      </c>
      <c r="G13" s="261">
        <f>IFERROR(SUMIFS('Budget Data by month'!H:H,'Budget Data by month'!$B:$B,$D$2,'Budget Data by month'!$C:$C,$B13),0)</f>
        <v>0</v>
      </c>
      <c r="H13" s="261">
        <f>IFERROR(SUMIFS('Budget Data by month'!I:I,'Budget Data by month'!$B:$B,$D$2,'Budget Data by month'!$C:$C,$B13),0)</f>
        <v>0</v>
      </c>
      <c r="I13" s="261">
        <f>IFERROR(SUMIFS('Budget Data by month'!J:J,'Budget Data by month'!$B:$B,$D$2,'Budget Data by month'!$C:$C,$B13),0)</f>
        <v>0</v>
      </c>
      <c r="J13" s="261">
        <f>IFERROR(SUMIFS('Budget Data by month'!K:K,'Budget Data by month'!$B:$B,$D$2,'Budget Data by month'!$C:$C,$B13),0)</f>
        <v>0</v>
      </c>
      <c r="K13" s="261">
        <f>IFERROR(SUMIFS('Budget Data by month'!L:L,'Budget Data by month'!$B:$B,$D$2,'Budget Data by month'!$C:$C,$B13),0)</f>
        <v>0</v>
      </c>
      <c r="L13" s="261">
        <f>IFERROR(SUMIFS('Budget Data by month'!M:M,'Budget Data by month'!$B:$B,$D$2,'Budget Data by month'!$C:$C,$B13),0)</f>
        <v>0</v>
      </c>
      <c r="M13" s="261">
        <f>IFERROR(SUMIFS('Budget Data by month'!N:N,'Budget Data by month'!$B:$B,$D$2,'Budget Data by month'!$C:$C,$B13),0)</f>
        <v>0</v>
      </c>
      <c r="N13" s="261">
        <f>IFERROR(SUMIFS('Budget Data by month'!O:O,'Budget Data by month'!$B:$B,$D$2,'Budget Data by month'!$C:$C,$B13),0)</f>
        <v>0</v>
      </c>
      <c r="O13" s="261">
        <f>IFERROR(SUMIFS('Budget Data by month'!P:P,'Budget Data by month'!$B:$B,$D$2,'Budget Data by month'!$C:$C,$B13),0)</f>
        <v>0</v>
      </c>
      <c r="P13" s="261">
        <f>IFERROR(SUMIFS('Budget Data by month'!Q:Q,'Budget Data by month'!$B:$B,$D$2,'Budget Data by month'!$C:$C,$B13),0)</f>
        <v>0</v>
      </c>
      <c r="Q13" s="261">
        <f>IFERROR(SUMIFS('Budget Data by month'!R:R,'Budget Data by month'!$B:$B,$D$2,'Budget Data by month'!$C:$C,$B13),0)</f>
        <v>0</v>
      </c>
      <c r="R13" s="55">
        <f t="shared" si="0"/>
        <v>0</v>
      </c>
      <c r="T13" s="7"/>
      <c r="W13" s="7"/>
      <c r="X13" s="7"/>
      <c r="Z13" s="15"/>
    </row>
    <row r="14" spans="1:26" s="11" customFormat="1" x14ac:dyDescent="0.25">
      <c r="A14" s="54"/>
      <c r="B14" s="11" t="s">
        <v>210</v>
      </c>
      <c r="C14" s="5" t="s">
        <v>211</v>
      </c>
      <c r="D14" s="34">
        <v>4190390</v>
      </c>
      <c r="E14" s="261">
        <f>IFERROR(SUMIFS('Budget Data by month'!F:F,'Budget Data by month'!$B:$B,$D$2,'Budget Data by month'!$C:$C,$B14),0)</f>
        <v>0</v>
      </c>
      <c r="F14" s="261">
        <f>IFERROR(SUMIFS('Budget Data by month'!G:G,'Budget Data by month'!$B:$B,$D$2,'Budget Data by month'!$C:$C,$B14),0)</f>
        <v>0</v>
      </c>
      <c r="G14" s="261">
        <f>IFERROR(SUMIFS('Budget Data by month'!H:H,'Budget Data by month'!$B:$B,$D$2,'Budget Data by month'!$C:$C,$B14),0)</f>
        <v>0</v>
      </c>
      <c r="H14" s="261">
        <f>IFERROR(SUMIFS('Budget Data by month'!I:I,'Budget Data by month'!$B:$B,$D$2,'Budget Data by month'!$C:$C,$B14),0)</f>
        <v>0</v>
      </c>
      <c r="I14" s="261">
        <f>IFERROR(SUMIFS('Budget Data by month'!J:J,'Budget Data by month'!$B:$B,$D$2,'Budget Data by month'!$C:$C,$B14),0)</f>
        <v>0</v>
      </c>
      <c r="J14" s="261">
        <f>IFERROR(SUMIFS('Budget Data by month'!K:K,'Budget Data by month'!$B:$B,$D$2,'Budget Data by month'!$C:$C,$B14),0)</f>
        <v>0</v>
      </c>
      <c r="K14" s="261">
        <f>IFERROR(SUMIFS('Budget Data by month'!L:L,'Budget Data by month'!$B:$B,$D$2,'Budget Data by month'!$C:$C,$B14),0)</f>
        <v>0</v>
      </c>
      <c r="L14" s="261">
        <f>IFERROR(SUMIFS('Budget Data by month'!M:M,'Budget Data by month'!$B:$B,$D$2,'Budget Data by month'!$C:$C,$B14),0)</f>
        <v>0</v>
      </c>
      <c r="M14" s="261">
        <f>IFERROR(SUMIFS('Budget Data by month'!N:N,'Budget Data by month'!$B:$B,$D$2,'Budget Data by month'!$C:$C,$B14),0)</f>
        <v>0</v>
      </c>
      <c r="N14" s="261">
        <f>IFERROR(SUMIFS('Budget Data by month'!O:O,'Budget Data by month'!$B:$B,$D$2,'Budget Data by month'!$C:$C,$B14),0)</f>
        <v>0</v>
      </c>
      <c r="O14" s="261">
        <f>IFERROR(SUMIFS('Budget Data by month'!P:P,'Budget Data by month'!$B:$B,$D$2,'Budget Data by month'!$C:$C,$B14),0)</f>
        <v>0</v>
      </c>
      <c r="P14" s="261">
        <f>IFERROR(SUMIFS('Budget Data by month'!Q:Q,'Budget Data by month'!$B:$B,$D$2,'Budget Data by month'!$C:$C,$B14),0)</f>
        <v>0</v>
      </c>
      <c r="Q14" s="261">
        <f>IFERROR(SUMIFS('Budget Data by month'!R:R,'Budget Data by month'!$B:$B,$D$2,'Budget Data by month'!$C:$C,$B14),0)</f>
        <v>0</v>
      </c>
      <c r="R14" s="55">
        <f t="shared" si="0"/>
        <v>0</v>
      </c>
      <c r="Z14" s="15"/>
    </row>
    <row r="15" spans="1:26" s="11" customFormat="1" x14ac:dyDescent="0.25">
      <c r="A15" s="54"/>
      <c r="B15" s="11" t="s">
        <v>212</v>
      </c>
      <c r="C15" s="5" t="s">
        <v>213</v>
      </c>
      <c r="D15" s="56">
        <v>4191900</v>
      </c>
      <c r="E15" s="261">
        <f>IFERROR(SUMIFS('Budget Data by month'!F:F,'Budget Data by month'!$B:$B,$D$2,'Budget Data by month'!$C:$C,$B15),0)</f>
        <v>0</v>
      </c>
      <c r="F15" s="261">
        <f>IFERROR(SUMIFS('Budget Data by month'!G:G,'Budget Data by month'!$B:$B,$D$2,'Budget Data by month'!$C:$C,$B15),0)</f>
        <v>0</v>
      </c>
      <c r="G15" s="261">
        <f>IFERROR(SUMIFS('Budget Data by month'!H:H,'Budget Data by month'!$B:$B,$D$2,'Budget Data by month'!$C:$C,$B15),0)</f>
        <v>0</v>
      </c>
      <c r="H15" s="261">
        <f>IFERROR(SUMIFS('Budget Data by month'!I:I,'Budget Data by month'!$B:$B,$D$2,'Budget Data by month'!$C:$C,$B15),0)</f>
        <v>0</v>
      </c>
      <c r="I15" s="261">
        <f>IFERROR(SUMIFS('Budget Data by month'!J:J,'Budget Data by month'!$B:$B,$D$2,'Budget Data by month'!$C:$C,$B15),0)</f>
        <v>0</v>
      </c>
      <c r="J15" s="261">
        <f>IFERROR(SUMIFS('Budget Data by month'!K:K,'Budget Data by month'!$B:$B,$D$2,'Budget Data by month'!$C:$C,$B15),0)</f>
        <v>0</v>
      </c>
      <c r="K15" s="261">
        <f>IFERROR(SUMIFS('Budget Data by month'!L:L,'Budget Data by month'!$B:$B,$D$2,'Budget Data by month'!$C:$C,$B15),0)</f>
        <v>0</v>
      </c>
      <c r="L15" s="261">
        <f>IFERROR(SUMIFS('Budget Data by month'!M:M,'Budget Data by month'!$B:$B,$D$2,'Budget Data by month'!$C:$C,$B15),0)</f>
        <v>0</v>
      </c>
      <c r="M15" s="261">
        <f>IFERROR(SUMIFS('Budget Data by month'!N:N,'Budget Data by month'!$B:$B,$D$2,'Budget Data by month'!$C:$C,$B15),0)</f>
        <v>0</v>
      </c>
      <c r="N15" s="261">
        <f>IFERROR(SUMIFS('Budget Data by month'!O:O,'Budget Data by month'!$B:$B,$D$2,'Budget Data by month'!$C:$C,$B15),0)</f>
        <v>0</v>
      </c>
      <c r="O15" s="261">
        <f>IFERROR(SUMIFS('Budget Data by month'!P:P,'Budget Data by month'!$B:$B,$D$2,'Budget Data by month'!$C:$C,$B15),0)</f>
        <v>0</v>
      </c>
      <c r="P15" s="261">
        <f>IFERROR(SUMIFS('Budget Data by month'!Q:Q,'Budget Data by month'!$B:$B,$D$2,'Budget Data by month'!$C:$C,$B15),0)</f>
        <v>0</v>
      </c>
      <c r="Q15" s="261">
        <f>IFERROR(SUMIFS('Budget Data by month'!R:R,'Budget Data by month'!$B:$B,$D$2,'Budget Data by month'!$C:$C,$B15),0)</f>
        <v>0</v>
      </c>
      <c r="R15" s="55">
        <f t="shared" si="0"/>
        <v>0</v>
      </c>
      <c r="Z15" s="15"/>
    </row>
    <row r="16" spans="1:26" s="11" customFormat="1" x14ac:dyDescent="0.25">
      <c r="A16" s="54"/>
      <c r="B16" s="11" t="s">
        <v>214</v>
      </c>
      <c r="C16" s="5" t="s">
        <v>215</v>
      </c>
      <c r="D16" s="56">
        <v>4191100</v>
      </c>
      <c r="E16" s="261">
        <f>IFERROR(SUMIFS('Budget Data by month'!F:F,'Budget Data by month'!$B:$B,$D$2,'Budget Data by month'!$C:$C,$B16),0)</f>
        <v>0</v>
      </c>
      <c r="F16" s="261">
        <f>IFERROR(SUMIFS('Budget Data by month'!G:G,'Budget Data by month'!$B:$B,$D$2,'Budget Data by month'!$C:$C,$B16),0)</f>
        <v>0</v>
      </c>
      <c r="G16" s="261">
        <f>IFERROR(SUMIFS('Budget Data by month'!H:H,'Budget Data by month'!$B:$B,$D$2,'Budget Data by month'!$C:$C,$B16),0)</f>
        <v>0</v>
      </c>
      <c r="H16" s="261">
        <f>IFERROR(SUMIFS('Budget Data by month'!I:I,'Budget Data by month'!$B:$B,$D$2,'Budget Data by month'!$C:$C,$B16),0)</f>
        <v>0</v>
      </c>
      <c r="I16" s="261">
        <f>IFERROR(SUMIFS('Budget Data by month'!J:J,'Budget Data by month'!$B:$B,$D$2,'Budget Data by month'!$C:$C,$B16),0)</f>
        <v>0</v>
      </c>
      <c r="J16" s="261">
        <f>IFERROR(SUMIFS('Budget Data by month'!K:K,'Budget Data by month'!$B:$B,$D$2,'Budget Data by month'!$C:$C,$B16),0)</f>
        <v>0</v>
      </c>
      <c r="K16" s="261">
        <f>IFERROR(SUMIFS('Budget Data by month'!L:L,'Budget Data by month'!$B:$B,$D$2,'Budget Data by month'!$C:$C,$B16),0)</f>
        <v>0</v>
      </c>
      <c r="L16" s="261">
        <f>IFERROR(SUMIFS('Budget Data by month'!M:M,'Budget Data by month'!$B:$B,$D$2,'Budget Data by month'!$C:$C,$B16),0)</f>
        <v>0</v>
      </c>
      <c r="M16" s="261">
        <f>IFERROR(SUMIFS('Budget Data by month'!N:N,'Budget Data by month'!$B:$B,$D$2,'Budget Data by month'!$C:$C,$B16),0)</f>
        <v>0</v>
      </c>
      <c r="N16" s="261">
        <f>IFERROR(SUMIFS('Budget Data by month'!O:O,'Budget Data by month'!$B:$B,$D$2,'Budget Data by month'!$C:$C,$B16),0)</f>
        <v>0</v>
      </c>
      <c r="O16" s="261">
        <f>IFERROR(SUMIFS('Budget Data by month'!P:P,'Budget Data by month'!$B:$B,$D$2,'Budget Data by month'!$C:$C,$B16),0)</f>
        <v>0</v>
      </c>
      <c r="P16" s="261">
        <f>IFERROR(SUMIFS('Budget Data by month'!Q:Q,'Budget Data by month'!$B:$B,$D$2,'Budget Data by month'!$C:$C,$B16),0)</f>
        <v>0</v>
      </c>
      <c r="Q16" s="261">
        <f>IFERROR(SUMIFS('Budget Data by month'!R:R,'Budget Data by month'!$B:$B,$D$2,'Budget Data by month'!$C:$C,$B16),0)</f>
        <v>0</v>
      </c>
      <c r="R16" s="55">
        <f t="shared" si="0"/>
        <v>0</v>
      </c>
      <c r="Z16" s="15"/>
    </row>
    <row r="17" spans="1:26" s="11" customFormat="1" x14ac:dyDescent="0.25">
      <c r="A17" s="54"/>
      <c r="B17" s="11" t="s">
        <v>216</v>
      </c>
      <c r="C17" s="5" t="s">
        <v>217</v>
      </c>
      <c r="D17" s="34">
        <v>4191110</v>
      </c>
      <c r="E17" s="261">
        <f>IFERROR(SUMIFS('Budget Data by month'!F:F,'Budget Data by month'!$B:$B,$D$2,'Budget Data by month'!$C:$C,$B17),0)</f>
        <v>0</v>
      </c>
      <c r="F17" s="261">
        <f>IFERROR(SUMIFS('Budget Data by month'!G:G,'Budget Data by month'!$B:$B,$D$2,'Budget Data by month'!$C:$C,$B17),0)</f>
        <v>0</v>
      </c>
      <c r="G17" s="261">
        <f>IFERROR(SUMIFS('Budget Data by month'!H:H,'Budget Data by month'!$B:$B,$D$2,'Budget Data by month'!$C:$C,$B17),0)</f>
        <v>0</v>
      </c>
      <c r="H17" s="261">
        <f>IFERROR(SUMIFS('Budget Data by month'!I:I,'Budget Data by month'!$B:$B,$D$2,'Budget Data by month'!$C:$C,$B17),0)</f>
        <v>0</v>
      </c>
      <c r="I17" s="261">
        <f>IFERROR(SUMIFS('Budget Data by month'!J:J,'Budget Data by month'!$B:$B,$D$2,'Budget Data by month'!$C:$C,$B17),0)</f>
        <v>0</v>
      </c>
      <c r="J17" s="261">
        <f>IFERROR(SUMIFS('Budget Data by month'!K:K,'Budget Data by month'!$B:$B,$D$2,'Budget Data by month'!$C:$C,$B17),0)</f>
        <v>0</v>
      </c>
      <c r="K17" s="261">
        <f>IFERROR(SUMIFS('Budget Data by month'!L:L,'Budget Data by month'!$B:$B,$D$2,'Budget Data by month'!$C:$C,$B17),0)</f>
        <v>0</v>
      </c>
      <c r="L17" s="261">
        <f>IFERROR(SUMIFS('Budget Data by month'!M:M,'Budget Data by month'!$B:$B,$D$2,'Budget Data by month'!$C:$C,$B17),0)</f>
        <v>0</v>
      </c>
      <c r="M17" s="261">
        <f>IFERROR(SUMIFS('Budget Data by month'!N:N,'Budget Data by month'!$B:$B,$D$2,'Budget Data by month'!$C:$C,$B17),0)</f>
        <v>0</v>
      </c>
      <c r="N17" s="261">
        <f>IFERROR(SUMIFS('Budget Data by month'!O:O,'Budget Data by month'!$B:$B,$D$2,'Budget Data by month'!$C:$C,$B17),0)</f>
        <v>0</v>
      </c>
      <c r="O17" s="261">
        <f>IFERROR(SUMIFS('Budget Data by month'!P:P,'Budget Data by month'!$B:$B,$D$2,'Budget Data by month'!$C:$C,$B17),0)</f>
        <v>0</v>
      </c>
      <c r="P17" s="261">
        <f>IFERROR(SUMIFS('Budget Data by month'!Q:Q,'Budget Data by month'!$B:$B,$D$2,'Budget Data by month'!$C:$C,$B17),0)</f>
        <v>0</v>
      </c>
      <c r="Q17" s="261">
        <f>IFERROR(SUMIFS('Budget Data by month'!R:R,'Budget Data by month'!$B:$B,$D$2,'Budget Data by month'!$C:$C,$B17),0)</f>
        <v>0</v>
      </c>
      <c r="R17" s="55">
        <f t="shared" si="0"/>
        <v>0</v>
      </c>
      <c r="Z17" s="15"/>
    </row>
    <row r="18" spans="1:26" s="11" customFormat="1" x14ac:dyDescent="0.25">
      <c r="A18" s="54"/>
      <c r="B18" s="11" t="s">
        <v>218</v>
      </c>
      <c r="C18" s="5" t="s">
        <v>219</v>
      </c>
      <c r="D18" s="34">
        <v>4191600</v>
      </c>
      <c r="E18" s="261">
        <f>IFERROR(SUMIFS('Budget Data by month'!F:F,'Budget Data by month'!$B:$B,$D$2,'Budget Data by month'!$C:$C,$B18),0)</f>
        <v>0</v>
      </c>
      <c r="F18" s="261">
        <f>IFERROR(SUMIFS('Budget Data by month'!G:G,'Budget Data by month'!$B:$B,$D$2,'Budget Data by month'!$C:$C,$B18),0)</f>
        <v>0</v>
      </c>
      <c r="G18" s="261">
        <f>IFERROR(SUMIFS('Budget Data by month'!H:H,'Budget Data by month'!$B:$B,$D$2,'Budget Data by month'!$C:$C,$B18),0)</f>
        <v>0</v>
      </c>
      <c r="H18" s="261">
        <f>IFERROR(SUMIFS('Budget Data by month'!I:I,'Budget Data by month'!$B:$B,$D$2,'Budget Data by month'!$C:$C,$B18),0)</f>
        <v>0</v>
      </c>
      <c r="I18" s="261">
        <f>IFERROR(SUMIFS('Budget Data by month'!J:J,'Budget Data by month'!$B:$B,$D$2,'Budget Data by month'!$C:$C,$B18),0)</f>
        <v>0</v>
      </c>
      <c r="J18" s="261">
        <f>IFERROR(SUMIFS('Budget Data by month'!K:K,'Budget Data by month'!$B:$B,$D$2,'Budget Data by month'!$C:$C,$B18),0)</f>
        <v>0</v>
      </c>
      <c r="K18" s="261">
        <f>IFERROR(SUMIFS('Budget Data by month'!L:L,'Budget Data by month'!$B:$B,$D$2,'Budget Data by month'!$C:$C,$B18),0)</f>
        <v>0</v>
      </c>
      <c r="L18" s="261">
        <f>IFERROR(SUMIFS('Budget Data by month'!M:M,'Budget Data by month'!$B:$B,$D$2,'Budget Data by month'!$C:$C,$B18),0)</f>
        <v>0</v>
      </c>
      <c r="M18" s="261">
        <f>IFERROR(SUMIFS('Budget Data by month'!N:N,'Budget Data by month'!$B:$B,$D$2,'Budget Data by month'!$C:$C,$B18),0)</f>
        <v>0</v>
      </c>
      <c r="N18" s="261">
        <f>IFERROR(SUMIFS('Budget Data by month'!O:O,'Budget Data by month'!$B:$B,$D$2,'Budget Data by month'!$C:$C,$B18),0)</f>
        <v>0</v>
      </c>
      <c r="O18" s="261">
        <f>IFERROR(SUMIFS('Budget Data by month'!P:P,'Budget Data by month'!$B:$B,$D$2,'Budget Data by month'!$C:$C,$B18),0)</f>
        <v>0</v>
      </c>
      <c r="P18" s="261">
        <f>IFERROR(SUMIFS('Budget Data by month'!Q:Q,'Budget Data by month'!$B:$B,$D$2,'Budget Data by month'!$C:$C,$B18),0)</f>
        <v>0</v>
      </c>
      <c r="Q18" s="261">
        <f>IFERROR(SUMIFS('Budget Data by month'!R:R,'Budget Data by month'!$B:$B,$D$2,'Budget Data by month'!$C:$C,$B18),0)</f>
        <v>0</v>
      </c>
      <c r="R18" s="55">
        <f t="shared" si="0"/>
        <v>0</v>
      </c>
      <c r="Z18" s="15"/>
    </row>
    <row r="19" spans="1:26" s="11" customFormat="1" x14ac:dyDescent="0.25">
      <c r="A19" s="54"/>
      <c r="B19" s="11" t="s">
        <v>220</v>
      </c>
      <c r="C19" s="5" t="s">
        <v>221</v>
      </c>
      <c r="D19" s="34">
        <v>4191610</v>
      </c>
      <c r="E19" s="261">
        <f>IFERROR(SUMIFS('Budget Data by month'!F:F,'Budget Data by month'!$B:$B,$D$2,'Budget Data by month'!$C:$C,$B19),0)</f>
        <v>0</v>
      </c>
      <c r="F19" s="261">
        <f>IFERROR(SUMIFS('Budget Data by month'!G:G,'Budget Data by month'!$B:$B,$D$2,'Budget Data by month'!$C:$C,$B19),0)</f>
        <v>0</v>
      </c>
      <c r="G19" s="261">
        <f>IFERROR(SUMIFS('Budget Data by month'!H:H,'Budget Data by month'!$B:$B,$D$2,'Budget Data by month'!$C:$C,$B19),0)</f>
        <v>0</v>
      </c>
      <c r="H19" s="261">
        <f>IFERROR(SUMIFS('Budget Data by month'!I:I,'Budget Data by month'!$B:$B,$D$2,'Budget Data by month'!$C:$C,$B19),0)</f>
        <v>0</v>
      </c>
      <c r="I19" s="261">
        <f>IFERROR(SUMIFS('Budget Data by month'!J:J,'Budget Data by month'!$B:$B,$D$2,'Budget Data by month'!$C:$C,$B19),0)</f>
        <v>0</v>
      </c>
      <c r="J19" s="261">
        <f>IFERROR(SUMIFS('Budget Data by month'!K:K,'Budget Data by month'!$B:$B,$D$2,'Budget Data by month'!$C:$C,$B19),0)</f>
        <v>0</v>
      </c>
      <c r="K19" s="261">
        <f>IFERROR(SUMIFS('Budget Data by month'!L:L,'Budget Data by month'!$B:$B,$D$2,'Budget Data by month'!$C:$C,$B19),0)</f>
        <v>0</v>
      </c>
      <c r="L19" s="261">
        <f>IFERROR(SUMIFS('Budget Data by month'!M:M,'Budget Data by month'!$B:$B,$D$2,'Budget Data by month'!$C:$C,$B19),0)</f>
        <v>0</v>
      </c>
      <c r="M19" s="261">
        <f>IFERROR(SUMIFS('Budget Data by month'!N:N,'Budget Data by month'!$B:$B,$D$2,'Budget Data by month'!$C:$C,$B19),0)</f>
        <v>0</v>
      </c>
      <c r="N19" s="261">
        <f>IFERROR(SUMIFS('Budget Data by month'!O:O,'Budget Data by month'!$B:$B,$D$2,'Budget Data by month'!$C:$C,$B19),0)</f>
        <v>0</v>
      </c>
      <c r="O19" s="261">
        <f>IFERROR(SUMIFS('Budget Data by month'!P:P,'Budget Data by month'!$B:$B,$D$2,'Budget Data by month'!$C:$C,$B19),0)</f>
        <v>0</v>
      </c>
      <c r="P19" s="261">
        <f>IFERROR(SUMIFS('Budget Data by month'!Q:Q,'Budget Data by month'!$B:$B,$D$2,'Budget Data by month'!$C:$C,$B19),0)</f>
        <v>0</v>
      </c>
      <c r="Q19" s="261">
        <f>IFERROR(SUMIFS('Budget Data by month'!R:R,'Budget Data by month'!$B:$B,$D$2,'Budget Data by month'!$C:$C,$B19),0)</f>
        <v>0</v>
      </c>
      <c r="R19" s="55">
        <f t="shared" si="0"/>
        <v>0</v>
      </c>
      <c r="Z19" s="15"/>
    </row>
    <row r="20" spans="1:26" s="11" customFormat="1" x14ac:dyDescent="0.25">
      <c r="A20" s="54"/>
      <c r="B20" s="11" t="s">
        <v>222</v>
      </c>
      <c r="C20" s="5" t="s">
        <v>223</v>
      </c>
      <c r="D20" s="34">
        <v>4190410</v>
      </c>
      <c r="E20" s="261">
        <f>IFERROR(SUMIFS('Budget Data by month'!F:F,'Budget Data by month'!$B:$B,$D$2,'Budget Data by month'!$C:$C,$B20),0)</f>
        <v>0</v>
      </c>
      <c r="F20" s="261">
        <f>IFERROR(SUMIFS('Budget Data by month'!G:G,'Budget Data by month'!$B:$B,$D$2,'Budget Data by month'!$C:$C,$B20),0)</f>
        <v>0</v>
      </c>
      <c r="G20" s="261">
        <f>IFERROR(SUMIFS('Budget Data by month'!H:H,'Budget Data by month'!$B:$B,$D$2,'Budget Data by month'!$C:$C,$B20),0)</f>
        <v>0</v>
      </c>
      <c r="H20" s="261">
        <f>IFERROR(SUMIFS('Budget Data by month'!I:I,'Budget Data by month'!$B:$B,$D$2,'Budget Data by month'!$C:$C,$B20),0)</f>
        <v>0</v>
      </c>
      <c r="I20" s="261">
        <f>IFERROR(SUMIFS('Budget Data by month'!J:J,'Budget Data by month'!$B:$B,$D$2,'Budget Data by month'!$C:$C,$B20),0)</f>
        <v>0</v>
      </c>
      <c r="J20" s="261">
        <f>IFERROR(SUMIFS('Budget Data by month'!K:K,'Budget Data by month'!$B:$B,$D$2,'Budget Data by month'!$C:$C,$B20),0)</f>
        <v>0</v>
      </c>
      <c r="K20" s="261">
        <f>IFERROR(SUMIFS('Budget Data by month'!L:L,'Budget Data by month'!$B:$B,$D$2,'Budget Data by month'!$C:$C,$B20),0)</f>
        <v>0</v>
      </c>
      <c r="L20" s="261">
        <f>IFERROR(SUMIFS('Budget Data by month'!M:M,'Budget Data by month'!$B:$B,$D$2,'Budget Data by month'!$C:$C,$B20),0)</f>
        <v>0</v>
      </c>
      <c r="M20" s="261">
        <f>IFERROR(SUMIFS('Budget Data by month'!N:N,'Budget Data by month'!$B:$B,$D$2,'Budget Data by month'!$C:$C,$B20),0)</f>
        <v>0</v>
      </c>
      <c r="N20" s="261">
        <f>IFERROR(SUMIFS('Budget Data by month'!O:O,'Budget Data by month'!$B:$B,$D$2,'Budget Data by month'!$C:$C,$B20),0)</f>
        <v>0</v>
      </c>
      <c r="O20" s="261">
        <f>IFERROR(SUMIFS('Budget Data by month'!P:P,'Budget Data by month'!$B:$B,$D$2,'Budget Data by month'!$C:$C,$B20),0)</f>
        <v>0</v>
      </c>
      <c r="P20" s="261">
        <f>IFERROR(SUMIFS('Budget Data by month'!Q:Q,'Budget Data by month'!$B:$B,$D$2,'Budget Data by month'!$C:$C,$B20),0)</f>
        <v>0</v>
      </c>
      <c r="Q20" s="261">
        <f>IFERROR(SUMIFS('Budget Data by month'!R:R,'Budget Data by month'!$B:$B,$D$2,'Budget Data by month'!$C:$C,$B20),0)</f>
        <v>0</v>
      </c>
      <c r="R20" s="55">
        <f t="shared" si="0"/>
        <v>0</v>
      </c>
      <c r="Z20" s="15"/>
    </row>
    <row r="21" spans="1:26" s="11" customFormat="1" x14ac:dyDescent="0.25">
      <c r="A21" s="54"/>
      <c r="B21" s="11" t="s">
        <v>224</v>
      </c>
      <c r="C21" s="5" t="s">
        <v>225</v>
      </c>
      <c r="D21" s="34">
        <v>4190420</v>
      </c>
      <c r="E21" s="261">
        <f>IFERROR(SUMIFS('Budget Data by month'!F:F,'Budget Data by month'!$B:$B,$D$2,'Budget Data by month'!$C:$C,$B21),0)</f>
        <v>0</v>
      </c>
      <c r="F21" s="261">
        <f>IFERROR(SUMIFS('Budget Data by month'!G:G,'Budget Data by month'!$B:$B,$D$2,'Budget Data by month'!$C:$C,$B21),0)</f>
        <v>0</v>
      </c>
      <c r="G21" s="261">
        <f>IFERROR(SUMIFS('Budget Data by month'!H:H,'Budget Data by month'!$B:$B,$D$2,'Budget Data by month'!$C:$C,$B21),0)</f>
        <v>0</v>
      </c>
      <c r="H21" s="261">
        <f>IFERROR(SUMIFS('Budget Data by month'!I:I,'Budget Data by month'!$B:$B,$D$2,'Budget Data by month'!$C:$C,$B21),0)</f>
        <v>0</v>
      </c>
      <c r="I21" s="261">
        <f>IFERROR(SUMIFS('Budget Data by month'!J:J,'Budget Data by month'!$B:$B,$D$2,'Budget Data by month'!$C:$C,$B21),0)</f>
        <v>0</v>
      </c>
      <c r="J21" s="261">
        <f>IFERROR(SUMIFS('Budget Data by month'!K:K,'Budget Data by month'!$B:$B,$D$2,'Budget Data by month'!$C:$C,$B21),0)</f>
        <v>0</v>
      </c>
      <c r="K21" s="261">
        <f>IFERROR(SUMIFS('Budget Data by month'!L:L,'Budget Data by month'!$B:$B,$D$2,'Budget Data by month'!$C:$C,$B21),0)</f>
        <v>0</v>
      </c>
      <c r="L21" s="261">
        <f>IFERROR(SUMIFS('Budget Data by month'!M:M,'Budget Data by month'!$B:$B,$D$2,'Budget Data by month'!$C:$C,$B21),0)</f>
        <v>0</v>
      </c>
      <c r="M21" s="261">
        <f>IFERROR(SUMIFS('Budget Data by month'!N:N,'Budget Data by month'!$B:$B,$D$2,'Budget Data by month'!$C:$C,$B21),0)</f>
        <v>0</v>
      </c>
      <c r="N21" s="261">
        <f>IFERROR(SUMIFS('Budget Data by month'!O:O,'Budget Data by month'!$B:$B,$D$2,'Budget Data by month'!$C:$C,$B21),0)</f>
        <v>0</v>
      </c>
      <c r="O21" s="261">
        <f>IFERROR(SUMIFS('Budget Data by month'!P:P,'Budget Data by month'!$B:$B,$D$2,'Budget Data by month'!$C:$C,$B21),0)</f>
        <v>0</v>
      </c>
      <c r="P21" s="261">
        <f>IFERROR(SUMIFS('Budget Data by month'!Q:Q,'Budget Data by month'!$B:$B,$D$2,'Budget Data by month'!$C:$C,$B21),0)</f>
        <v>0</v>
      </c>
      <c r="Q21" s="261">
        <f>IFERROR(SUMIFS('Budget Data by month'!R:R,'Budget Data by month'!$B:$B,$D$2,'Budget Data by month'!$C:$C,$B21),0)</f>
        <v>0</v>
      </c>
      <c r="R21" s="55">
        <f t="shared" si="0"/>
        <v>0</v>
      </c>
      <c r="Z21" s="15"/>
    </row>
    <row r="22" spans="1:26" s="11" customFormat="1" x14ac:dyDescent="0.25">
      <c r="A22" s="54"/>
      <c r="B22" s="11" t="s">
        <v>226</v>
      </c>
      <c r="C22" s="5" t="s">
        <v>227</v>
      </c>
      <c r="D22" s="34">
        <v>4190200</v>
      </c>
      <c r="E22" s="261">
        <f>IFERROR(SUMIFS('Budget Data by month'!F:F,'Budget Data by month'!$B:$B,$D$2,'Budget Data by month'!$C:$C,$B22),0)</f>
        <v>0</v>
      </c>
      <c r="F22" s="261">
        <f>IFERROR(SUMIFS('Budget Data by month'!G:G,'Budget Data by month'!$B:$B,$D$2,'Budget Data by month'!$C:$C,$B22),0)</f>
        <v>0</v>
      </c>
      <c r="G22" s="261">
        <f>IFERROR(SUMIFS('Budget Data by month'!H:H,'Budget Data by month'!$B:$B,$D$2,'Budget Data by month'!$C:$C,$B22),0)</f>
        <v>0</v>
      </c>
      <c r="H22" s="261">
        <f>IFERROR(SUMIFS('Budget Data by month'!I:I,'Budget Data by month'!$B:$B,$D$2,'Budget Data by month'!$C:$C,$B22),0)</f>
        <v>0</v>
      </c>
      <c r="I22" s="261">
        <f>IFERROR(SUMIFS('Budget Data by month'!J:J,'Budget Data by month'!$B:$B,$D$2,'Budget Data by month'!$C:$C,$B22),0)</f>
        <v>0</v>
      </c>
      <c r="J22" s="261">
        <f>IFERROR(SUMIFS('Budget Data by month'!K:K,'Budget Data by month'!$B:$B,$D$2,'Budget Data by month'!$C:$C,$B22),0)</f>
        <v>0</v>
      </c>
      <c r="K22" s="261">
        <f>IFERROR(SUMIFS('Budget Data by month'!L:L,'Budget Data by month'!$B:$B,$D$2,'Budget Data by month'!$C:$C,$B22),0)</f>
        <v>0</v>
      </c>
      <c r="L22" s="261">
        <f>IFERROR(SUMIFS('Budget Data by month'!M:M,'Budget Data by month'!$B:$B,$D$2,'Budget Data by month'!$C:$C,$B22),0)</f>
        <v>0</v>
      </c>
      <c r="M22" s="261">
        <f>IFERROR(SUMIFS('Budget Data by month'!N:N,'Budget Data by month'!$B:$B,$D$2,'Budget Data by month'!$C:$C,$B22),0)</f>
        <v>0</v>
      </c>
      <c r="N22" s="261">
        <f>IFERROR(SUMIFS('Budget Data by month'!O:O,'Budget Data by month'!$B:$B,$D$2,'Budget Data by month'!$C:$C,$B22),0)</f>
        <v>0</v>
      </c>
      <c r="O22" s="261">
        <f>IFERROR(SUMIFS('Budget Data by month'!P:P,'Budget Data by month'!$B:$B,$D$2,'Budget Data by month'!$C:$C,$B22),0)</f>
        <v>0</v>
      </c>
      <c r="P22" s="261">
        <f>IFERROR(SUMIFS('Budget Data by month'!Q:Q,'Budget Data by month'!$B:$B,$D$2,'Budget Data by month'!$C:$C,$B22),0)</f>
        <v>0</v>
      </c>
      <c r="Q22" s="261">
        <f>IFERROR(SUMIFS('Budget Data by month'!R:R,'Budget Data by month'!$B:$B,$D$2,'Budget Data by month'!$C:$C,$B22),0)</f>
        <v>0</v>
      </c>
      <c r="R22" s="55">
        <f t="shared" si="0"/>
        <v>0</v>
      </c>
      <c r="Z22" s="15"/>
    </row>
    <row r="23" spans="1:26" s="11" customFormat="1" hidden="1" x14ac:dyDescent="0.25">
      <c r="A23" s="54"/>
      <c r="B23" s="11" t="s">
        <v>228</v>
      </c>
      <c r="C23" s="5" t="s">
        <v>229</v>
      </c>
      <c r="D23" s="34">
        <v>4190386</v>
      </c>
      <c r="E23" s="261">
        <f>IFERROR(SUMIFS('Budget Data by month'!F:F,'Budget Data by month'!$B:$B,$D$2,'Budget Data by month'!$C:$C,$B23),0)</f>
        <v>0</v>
      </c>
      <c r="F23" s="261">
        <f>IFERROR(SUMIFS('Budget Data by month'!G:G,'Budget Data by month'!$B:$B,$D$2,'Budget Data by month'!$C:$C,$B23),0)</f>
        <v>0</v>
      </c>
      <c r="G23" s="261">
        <f>IFERROR(SUMIFS('Budget Data by month'!H:H,'Budget Data by month'!$B:$B,$D$2,'Budget Data by month'!$C:$C,$B23),0)</f>
        <v>0</v>
      </c>
      <c r="H23" s="261">
        <f>IFERROR(SUMIFS('Budget Data by month'!I:I,'Budget Data by month'!$B:$B,$D$2,'Budget Data by month'!$C:$C,$B23),0)</f>
        <v>0</v>
      </c>
      <c r="I23" s="261">
        <f>IFERROR(SUMIFS('Budget Data by month'!J:J,'Budget Data by month'!$B:$B,$D$2,'Budget Data by month'!$C:$C,$B23),0)</f>
        <v>0</v>
      </c>
      <c r="J23" s="261">
        <f>IFERROR(SUMIFS('Budget Data by month'!K:K,'Budget Data by month'!$B:$B,$D$2,'Budget Data by month'!$C:$C,$B23),0)</f>
        <v>0</v>
      </c>
      <c r="K23" s="261">
        <f>IFERROR(SUMIFS('Budget Data by month'!L:L,'Budget Data by month'!$B:$B,$D$2,'Budget Data by month'!$C:$C,$B23),0)</f>
        <v>0</v>
      </c>
      <c r="L23" s="261">
        <f>IFERROR(SUMIFS('Budget Data by month'!M:M,'Budget Data by month'!$B:$B,$D$2,'Budget Data by month'!$C:$C,$B23),0)</f>
        <v>0</v>
      </c>
      <c r="M23" s="261">
        <f>IFERROR(SUMIFS('Budget Data by month'!N:N,'Budget Data by month'!$B:$B,$D$2,'Budget Data by month'!$C:$C,$B23),0)</f>
        <v>0</v>
      </c>
      <c r="N23" s="261">
        <f>IFERROR(SUMIFS('Budget Data by month'!O:O,'Budget Data by month'!$B:$B,$D$2,'Budget Data by month'!$C:$C,$B23),0)</f>
        <v>0</v>
      </c>
      <c r="O23" s="261">
        <f>IFERROR(SUMIFS('Budget Data by month'!P:P,'Budget Data by month'!$B:$B,$D$2,'Budget Data by month'!$C:$C,$B23),0)</f>
        <v>0</v>
      </c>
      <c r="P23" s="261">
        <f>IFERROR(SUMIFS('Budget Data by month'!Q:Q,'Budget Data by month'!$B:$B,$D$2,'Budget Data by month'!$C:$C,$B23),0)</f>
        <v>0</v>
      </c>
      <c r="Q23" s="261">
        <f>IFERROR(SUMIFS('Budget Data by month'!R:R,'Budget Data by month'!$B:$B,$D$2,'Budget Data by month'!$C:$C,$B23),0)</f>
        <v>0</v>
      </c>
      <c r="R23" s="55">
        <f t="shared" ref="R23:R25" si="1">SUM(F23:Q23)-E23</f>
        <v>0</v>
      </c>
      <c r="Z23" s="15"/>
    </row>
    <row r="24" spans="1:26" s="11" customFormat="1" hidden="1" x14ac:dyDescent="0.25">
      <c r="A24" s="54"/>
      <c r="B24" s="11" t="s">
        <v>230</v>
      </c>
      <c r="C24" s="5" t="s">
        <v>231</v>
      </c>
      <c r="D24" s="34">
        <v>4190387</v>
      </c>
      <c r="E24" s="261">
        <f>IFERROR(SUMIFS('Budget Data by month'!F:F,'Budget Data by month'!$B:$B,$D$2,'Budget Data by month'!$C:$C,$B24),0)</f>
        <v>0</v>
      </c>
      <c r="F24" s="261">
        <f>IFERROR(SUMIFS('Budget Data by month'!G:G,'Budget Data by month'!$B:$B,$D$2,'Budget Data by month'!$C:$C,$B24),0)</f>
        <v>0</v>
      </c>
      <c r="G24" s="261">
        <f>IFERROR(SUMIFS('Budget Data by month'!H:H,'Budget Data by month'!$B:$B,$D$2,'Budget Data by month'!$C:$C,$B24),0)</f>
        <v>0</v>
      </c>
      <c r="H24" s="261">
        <f>IFERROR(SUMIFS('Budget Data by month'!I:I,'Budget Data by month'!$B:$B,$D$2,'Budget Data by month'!$C:$C,$B24),0)</f>
        <v>0</v>
      </c>
      <c r="I24" s="261">
        <f>IFERROR(SUMIFS('Budget Data by month'!J:J,'Budget Data by month'!$B:$B,$D$2,'Budget Data by month'!$C:$C,$B24),0)</f>
        <v>0</v>
      </c>
      <c r="J24" s="261">
        <f>IFERROR(SUMIFS('Budget Data by month'!K:K,'Budget Data by month'!$B:$B,$D$2,'Budget Data by month'!$C:$C,$B24),0)</f>
        <v>0</v>
      </c>
      <c r="K24" s="261">
        <f>IFERROR(SUMIFS('Budget Data by month'!L:L,'Budget Data by month'!$B:$B,$D$2,'Budget Data by month'!$C:$C,$B24),0)</f>
        <v>0</v>
      </c>
      <c r="L24" s="261">
        <f>IFERROR(SUMIFS('Budget Data by month'!M:M,'Budget Data by month'!$B:$B,$D$2,'Budget Data by month'!$C:$C,$B24),0)</f>
        <v>0</v>
      </c>
      <c r="M24" s="261">
        <f>IFERROR(SUMIFS('Budget Data by month'!N:N,'Budget Data by month'!$B:$B,$D$2,'Budget Data by month'!$C:$C,$B24),0)</f>
        <v>0</v>
      </c>
      <c r="N24" s="261">
        <f>IFERROR(SUMIFS('Budget Data by month'!O:O,'Budget Data by month'!$B:$B,$D$2,'Budget Data by month'!$C:$C,$B24),0)</f>
        <v>0</v>
      </c>
      <c r="O24" s="261">
        <f>IFERROR(SUMIFS('Budget Data by month'!P:P,'Budget Data by month'!$B:$B,$D$2,'Budget Data by month'!$C:$C,$B24),0)</f>
        <v>0</v>
      </c>
      <c r="P24" s="261">
        <f>IFERROR(SUMIFS('Budget Data by month'!Q:Q,'Budget Data by month'!$B:$B,$D$2,'Budget Data by month'!$C:$C,$B24),0)</f>
        <v>0</v>
      </c>
      <c r="Q24" s="261">
        <f>IFERROR(SUMIFS('Budget Data by month'!R:R,'Budget Data by month'!$B:$B,$D$2,'Budget Data by month'!$C:$C,$B24),0)</f>
        <v>0</v>
      </c>
      <c r="R24" s="55">
        <f t="shared" si="1"/>
        <v>0</v>
      </c>
      <c r="Z24" s="15"/>
    </row>
    <row r="25" spans="1:26" s="11" customFormat="1" hidden="1" x14ac:dyDescent="0.25">
      <c r="A25" s="54"/>
      <c r="B25" s="11" t="s">
        <v>232</v>
      </c>
      <c r="C25" s="5" t="s">
        <v>233</v>
      </c>
      <c r="D25" s="34">
        <v>4190388</v>
      </c>
      <c r="E25" s="261">
        <f>IFERROR(SUMIFS('Budget Data by month'!F:F,'Budget Data by month'!$B:$B,$D$2,'Budget Data by month'!$C:$C,$B25),0)</f>
        <v>0</v>
      </c>
      <c r="F25" s="261">
        <f>IFERROR(SUMIFS('Budget Data by month'!G:G,'Budget Data by month'!$B:$B,$D$2,'Budget Data by month'!$C:$C,$B25),0)</f>
        <v>0</v>
      </c>
      <c r="G25" s="261">
        <f>IFERROR(SUMIFS('Budget Data by month'!H:H,'Budget Data by month'!$B:$B,$D$2,'Budget Data by month'!$C:$C,$B25),0)</f>
        <v>0</v>
      </c>
      <c r="H25" s="261">
        <f>IFERROR(SUMIFS('Budget Data by month'!I:I,'Budget Data by month'!$B:$B,$D$2,'Budget Data by month'!$C:$C,$B25),0)</f>
        <v>0</v>
      </c>
      <c r="I25" s="261">
        <f>IFERROR(SUMIFS('Budget Data by month'!J:J,'Budget Data by month'!$B:$B,$D$2,'Budget Data by month'!$C:$C,$B25),0)</f>
        <v>0</v>
      </c>
      <c r="J25" s="261">
        <f>IFERROR(SUMIFS('Budget Data by month'!K:K,'Budget Data by month'!$B:$B,$D$2,'Budget Data by month'!$C:$C,$B25),0)</f>
        <v>0</v>
      </c>
      <c r="K25" s="261">
        <f>IFERROR(SUMIFS('Budget Data by month'!L:L,'Budget Data by month'!$B:$B,$D$2,'Budget Data by month'!$C:$C,$B25),0)</f>
        <v>0</v>
      </c>
      <c r="L25" s="261">
        <f>IFERROR(SUMIFS('Budget Data by month'!M:M,'Budget Data by month'!$B:$B,$D$2,'Budget Data by month'!$C:$C,$B25),0)</f>
        <v>0</v>
      </c>
      <c r="M25" s="261">
        <f>IFERROR(SUMIFS('Budget Data by month'!N:N,'Budget Data by month'!$B:$B,$D$2,'Budget Data by month'!$C:$C,$B25),0)</f>
        <v>0</v>
      </c>
      <c r="N25" s="261">
        <f>IFERROR(SUMIFS('Budget Data by month'!O:O,'Budget Data by month'!$B:$B,$D$2,'Budget Data by month'!$C:$C,$B25),0)</f>
        <v>0</v>
      </c>
      <c r="O25" s="261">
        <f>IFERROR(SUMIFS('Budget Data by month'!P:P,'Budget Data by month'!$B:$B,$D$2,'Budget Data by month'!$C:$C,$B25),0)</f>
        <v>0</v>
      </c>
      <c r="P25" s="261">
        <f>IFERROR(SUMIFS('Budget Data by month'!Q:Q,'Budget Data by month'!$B:$B,$D$2,'Budget Data by month'!$C:$C,$B25),0)</f>
        <v>0</v>
      </c>
      <c r="Q25" s="261">
        <f>IFERROR(SUMIFS('Budget Data by month'!R:R,'Budget Data by month'!$B:$B,$D$2,'Budget Data by month'!$C:$C,$B25),0)</f>
        <v>0</v>
      </c>
      <c r="R25" s="55">
        <f t="shared" si="1"/>
        <v>0</v>
      </c>
      <c r="Z25" s="15"/>
    </row>
    <row r="26" spans="1:26" s="11" customFormat="1" hidden="1" x14ac:dyDescent="0.25">
      <c r="A26" s="54"/>
      <c r="B26" s="11" t="s">
        <v>234</v>
      </c>
      <c r="C26" s="5" t="s">
        <v>235</v>
      </c>
      <c r="D26" s="34">
        <v>4190380</v>
      </c>
      <c r="E26" s="261">
        <f>IFERROR(SUMIFS('Budget Data by month'!F:F,'Budget Data by month'!$B:$B,$D$2,'Budget Data by month'!$C:$C,$B26),0)</f>
        <v>0</v>
      </c>
      <c r="F26" s="261">
        <f>IFERROR(SUMIFS('Budget Data by month'!G:G,'Budget Data by month'!$B:$B,$D$2,'Budget Data by month'!$C:$C,$B26),0)</f>
        <v>0</v>
      </c>
      <c r="G26" s="261">
        <f>IFERROR(SUMIFS('Budget Data by month'!H:H,'Budget Data by month'!$B:$B,$D$2,'Budget Data by month'!$C:$C,$B26),0)</f>
        <v>0</v>
      </c>
      <c r="H26" s="261">
        <f>IFERROR(SUMIFS('Budget Data by month'!I:I,'Budget Data by month'!$B:$B,$D$2,'Budget Data by month'!$C:$C,$B26),0)</f>
        <v>0</v>
      </c>
      <c r="I26" s="261">
        <f>IFERROR(SUMIFS('Budget Data by month'!J:J,'Budget Data by month'!$B:$B,$D$2,'Budget Data by month'!$C:$C,$B26),0)</f>
        <v>0</v>
      </c>
      <c r="J26" s="261">
        <f>IFERROR(SUMIFS('Budget Data by month'!K:K,'Budget Data by month'!$B:$B,$D$2,'Budget Data by month'!$C:$C,$B26),0)</f>
        <v>0</v>
      </c>
      <c r="K26" s="261">
        <f>IFERROR(SUMIFS('Budget Data by month'!L:L,'Budget Data by month'!$B:$B,$D$2,'Budget Data by month'!$C:$C,$B26),0)</f>
        <v>0</v>
      </c>
      <c r="L26" s="261">
        <f>IFERROR(SUMIFS('Budget Data by month'!M:M,'Budget Data by month'!$B:$B,$D$2,'Budget Data by month'!$C:$C,$B26),0)</f>
        <v>0</v>
      </c>
      <c r="M26" s="261">
        <f>IFERROR(SUMIFS('Budget Data by month'!N:N,'Budget Data by month'!$B:$B,$D$2,'Budget Data by month'!$C:$C,$B26),0)</f>
        <v>0</v>
      </c>
      <c r="N26" s="261">
        <f>IFERROR(SUMIFS('Budget Data by month'!O:O,'Budget Data by month'!$B:$B,$D$2,'Budget Data by month'!$C:$C,$B26),0)</f>
        <v>0</v>
      </c>
      <c r="O26" s="261">
        <f>IFERROR(SUMIFS('Budget Data by month'!P:P,'Budget Data by month'!$B:$B,$D$2,'Budget Data by month'!$C:$C,$B26),0)</f>
        <v>0</v>
      </c>
      <c r="P26" s="261">
        <f>IFERROR(SUMIFS('Budget Data by month'!Q:Q,'Budget Data by month'!$B:$B,$D$2,'Budget Data by month'!$C:$C,$B26),0)</f>
        <v>0</v>
      </c>
      <c r="Q26" s="261">
        <f>IFERROR(SUMIFS('Budget Data by month'!R:R,'Budget Data by month'!$B:$B,$D$2,'Budget Data by month'!$C:$C,$B26),0)</f>
        <v>0</v>
      </c>
      <c r="R26" s="55">
        <f>SUM(F26:Q26)-E26</f>
        <v>0</v>
      </c>
      <c r="Z26" s="15"/>
    </row>
    <row r="27" spans="1:26" s="11" customFormat="1" ht="3" customHeight="1" x14ac:dyDescent="0.25">
      <c r="A27" s="54"/>
      <c r="C27" s="5"/>
      <c r="D27" s="34"/>
      <c r="E27" s="36"/>
      <c r="F27" s="36"/>
      <c r="G27" s="36"/>
      <c r="H27" s="36"/>
      <c r="I27" s="36"/>
      <c r="J27" s="36"/>
      <c r="K27" s="36"/>
      <c r="L27" s="36"/>
      <c r="M27" s="36"/>
      <c r="N27" s="36"/>
      <c r="O27" s="36"/>
      <c r="P27" s="36"/>
      <c r="Q27" s="36"/>
      <c r="R27" s="57"/>
      <c r="Z27" s="15"/>
    </row>
    <row r="28" spans="1:26" s="11" customFormat="1" x14ac:dyDescent="0.25">
      <c r="A28" s="54"/>
      <c r="B28" s="11" t="s">
        <v>236</v>
      </c>
      <c r="C28" s="5" t="s">
        <v>237</v>
      </c>
      <c r="D28" s="34">
        <v>4190205</v>
      </c>
      <c r="E28" s="261">
        <f>IFERROR(SUMIFS('Budget Data by month'!F:F,'Budget Data by month'!$B:$B,$D$2,'Budget Data by month'!$C:$C,$B28),0)</f>
        <v>0</v>
      </c>
      <c r="F28" s="261">
        <f>IFERROR(SUMIFS('Budget Data by month'!G:G,'Budget Data by month'!$B:$B,$D$2,'Budget Data by month'!$C:$C,$B28),0)</f>
        <v>0</v>
      </c>
      <c r="G28" s="261">
        <f>IFERROR(SUMIFS('Budget Data by month'!H:H,'Budget Data by month'!$B:$B,$D$2,'Budget Data by month'!$C:$C,$B28),0)</f>
        <v>0</v>
      </c>
      <c r="H28" s="261">
        <f>IFERROR(SUMIFS('Budget Data by month'!I:I,'Budget Data by month'!$B:$B,$D$2,'Budget Data by month'!$C:$C,$B28),0)</f>
        <v>0</v>
      </c>
      <c r="I28" s="261">
        <f>IFERROR(SUMIFS('Budget Data by month'!J:J,'Budget Data by month'!$B:$B,$D$2,'Budget Data by month'!$C:$C,$B28),0)</f>
        <v>0</v>
      </c>
      <c r="J28" s="261">
        <f>IFERROR(SUMIFS('Budget Data by month'!K:K,'Budget Data by month'!$B:$B,$D$2,'Budget Data by month'!$C:$C,$B28),0)</f>
        <v>0</v>
      </c>
      <c r="K28" s="261">
        <f>IFERROR(SUMIFS('Budget Data by month'!L:L,'Budget Data by month'!$B:$B,$D$2,'Budget Data by month'!$C:$C,$B28),0)</f>
        <v>0</v>
      </c>
      <c r="L28" s="261">
        <f>IFERROR(SUMIFS('Budget Data by month'!M:M,'Budget Data by month'!$B:$B,$D$2,'Budget Data by month'!$C:$C,$B28),0)</f>
        <v>0</v>
      </c>
      <c r="M28" s="261">
        <f>IFERROR(SUMIFS('Budget Data by month'!N:N,'Budget Data by month'!$B:$B,$D$2,'Budget Data by month'!$C:$C,$B28),0)</f>
        <v>0</v>
      </c>
      <c r="N28" s="261">
        <f>IFERROR(SUMIFS('Budget Data by month'!O:O,'Budget Data by month'!$B:$B,$D$2,'Budget Data by month'!$C:$C,$B28),0)</f>
        <v>0</v>
      </c>
      <c r="O28" s="261">
        <f>IFERROR(SUMIFS('Budget Data by month'!P:P,'Budget Data by month'!$B:$B,$D$2,'Budget Data by month'!$C:$C,$B28),0)</f>
        <v>0</v>
      </c>
      <c r="P28" s="261">
        <f>IFERROR(SUMIFS('Budget Data by month'!Q:Q,'Budget Data by month'!$B:$B,$D$2,'Budget Data by month'!$C:$C,$B28),0)</f>
        <v>0</v>
      </c>
      <c r="Q28" s="261">
        <f>IFERROR(SUMIFS('Budget Data by month'!R:R,'Budget Data by month'!$B:$B,$D$2,'Budget Data by month'!$C:$C,$B28),0)</f>
        <v>0</v>
      </c>
      <c r="R28" s="55">
        <f>SUM(F28:Q28)-E28</f>
        <v>0</v>
      </c>
      <c r="Z28" s="15"/>
    </row>
    <row r="29" spans="1:26" s="11" customFormat="1" ht="16.5" thickBot="1" x14ac:dyDescent="0.3">
      <c r="A29" s="54"/>
      <c r="B29" s="11" t="s">
        <v>238</v>
      </c>
      <c r="C29" s="5" t="s">
        <v>239</v>
      </c>
      <c r="D29" s="34">
        <v>4190210</v>
      </c>
      <c r="E29" s="261">
        <f>IFERROR(SUMIFS('Budget Data by month'!F:F,'Budget Data by month'!$B:$B,$D$2,'Budget Data by month'!$C:$C,$B29),0)</f>
        <v>0</v>
      </c>
      <c r="F29" s="261">
        <f>IFERROR(SUMIFS('Budget Data by month'!G:G,'Budget Data by month'!$B:$B,$D$2,'Budget Data by month'!$C:$C,$B29),0)</f>
        <v>0</v>
      </c>
      <c r="G29" s="261">
        <f>IFERROR(SUMIFS('Budget Data by month'!H:H,'Budget Data by month'!$B:$B,$D$2,'Budget Data by month'!$C:$C,$B29),0)</f>
        <v>0</v>
      </c>
      <c r="H29" s="261">
        <f>IFERROR(SUMIFS('Budget Data by month'!I:I,'Budget Data by month'!$B:$B,$D$2,'Budget Data by month'!$C:$C,$B29),0)</f>
        <v>0</v>
      </c>
      <c r="I29" s="261">
        <f>IFERROR(SUMIFS('Budget Data by month'!J:J,'Budget Data by month'!$B:$B,$D$2,'Budget Data by month'!$C:$C,$B29),0)</f>
        <v>0</v>
      </c>
      <c r="J29" s="261">
        <f>IFERROR(SUMIFS('Budget Data by month'!K:K,'Budget Data by month'!$B:$B,$D$2,'Budget Data by month'!$C:$C,$B29),0)</f>
        <v>0</v>
      </c>
      <c r="K29" s="261">
        <f>IFERROR(SUMIFS('Budget Data by month'!L:L,'Budget Data by month'!$B:$B,$D$2,'Budget Data by month'!$C:$C,$B29),0)</f>
        <v>0</v>
      </c>
      <c r="L29" s="261">
        <f>IFERROR(SUMIFS('Budget Data by month'!M:M,'Budget Data by month'!$B:$B,$D$2,'Budget Data by month'!$C:$C,$B29),0)</f>
        <v>0</v>
      </c>
      <c r="M29" s="261">
        <f>IFERROR(SUMIFS('Budget Data by month'!N:N,'Budget Data by month'!$B:$B,$D$2,'Budget Data by month'!$C:$C,$B29),0)</f>
        <v>0</v>
      </c>
      <c r="N29" s="261">
        <f>IFERROR(SUMIFS('Budget Data by month'!O:O,'Budget Data by month'!$B:$B,$D$2,'Budget Data by month'!$C:$C,$B29),0)</f>
        <v>0</v>
      </c>
      <c r="O29" s="261">
        <f>IFERROR(SUMIFS('Budget Data by month'!P:P,'Budget Data by month'!$B:$B,$D$2,'Budget Data by month'!$C:$C,$B29),0)</f>
        <v>0</v>
      </c>
      <c r="P29" s="261">
        <f>IFERROR(SUMIFS('Budget Data by month'!Q:Q,'Budget Data by month'!$B:$B,$D$2,'Budget Data by month'!$C:$C,$B29),0)</f>
        <v>0</v>
      </c>
      <c r="Q29" s="261">
        <f>IFERROR(SUMIFS('Budget Data by month'!R:R,'Budget Data by month'!$B:$B,$D$2,'Budget Data by month'!$C:$C,$B29),0)</f>
        <v>0</v>
      </c>
      <c r="R29" s="79">
        <f>SUM(F29:Q29)-E29</f>
        <v>0</v>
      </c>
      <c r="Z29" s="15"/>
    </row>
    <row r="30" spans="1:26" s="11" customFormat="1" ht="3" customHeight="1" x14ac:dyDescent="0.25">
      <c r="A30" s="93"/>
      <c r="B30" s="110"/>
      <c r="C30" s="111"/>
      <c r="D30" s="95"/>
      <c r="E30" s="96"/>
      <c r="F30" s="316"/>
      <c r="G30" s="316"/>
      <c r="H30" s="316"/>
      <c r="I30" s="316"/>
      <c r="J30" s="316"/>
      <c r="K30" s="316"/>
      <c r="L30" s="316"/>
      <c r="M30" s="316"/>
      <c r="N30" s="316"/>
      <c r="O30" s="316"/>
      <c r="P30" s="316"/>
      <c r="Q30" s="316"/>
      <c r="R30" s="112"/>
      <c r="Z30" s="15"/>
    </row>
    <row r="31" spans="1:26" s="11" customFormat="1" ht="16.5" thickBot="1" x14ac:dyDescent="0.3">
      <c r="A31" s="113"/>
      <c r="B31" s="114" t="s">
        <v>772</v>
      </c>
      <c r="C31" s="114"/>
      <c r="D31" s="115"/>
      <c r="E31" s="317">
        <f>ROUND(SUM(E9:E29),2)</f>
        <v>0</v>
      </c>
      <c r="F31" s="318">
        <f>SUM(F9:F29)</f>
        <v>0</v>
      </c>
      <c r="G31" s="318">
        <f t="shared" ref="G31:Q31" si="2">SUM(G9:G29)</f>
        <v>0</v>
      </c>
      <c r="H31" s="318">
        <f t="shared" si="2"/>
        <v>0</v>
      </c>
      <c r="I31" s="318">
        <f t="shared" si="2"/>
        <v>0</v>
      </c>
      <c r="J31" s="318">
        <f t="shared" si="2"/>
        <v>0</v>
      </c>
      <c r="K31" s="318">
        <f t="shared" si="2"/>
        <v>0</v>
      </c>
      <c r="L31" s="318">
        <f t="shared" si="2"/>
        <v>0</v>
      </c>
      <c r="M31" s="318">
        <f t="shared" si="2"/>
        <v>0</v>
      </c>
      <c r="N31" s="318">
        <f t="shared" si="2"/>
        <v>0</v>
      </c>
      <c r="O31" s="318">
        <f t="shared" si="2"/>
        <v>0</v>
      </c>
      <c r="P31" s="318">
        <f t="shared" si="2"/>
        <v>0</v>
      </c>
      <c r="Q31" s="318">
        <f t="shared" si="2"/>
        <v>0</v>
      </c>
      <c r="R31" s="116">
        <f>SUM(R9:R30)</f>
        <v>0</v>
      </c>
      <c r="Z31" s="15"/>
    </row>
    <row r="32" spans="1:26" s="11" customFormat="1" ht="12" customHeight="1" x14ac:dyDescent="0.25">
      <c r="A32" s="50"/>
      <c r="B32" s="51"/>
      <c r="C32" s="80"/>
      <c r="D32" s="81"/>
      <c r="E32" s="89"/>
      <c r="F32" s="319"/>
      <c r="G32" s="319"/>
      <c r="H32" s="319"/>
      <c r="I32" s="319"/>
      <c r="J32" s="319"/>
      <c r="K32" s="319"/>
      <c r="L32" s="319"/>
      <c r="M32" s="319"/>
      <c r="N32" s="319"/>
      <c r="O32" s="319"/>
      <c r="P32" s="319"/>
      <c r="Q32" s="319"/>
      <c r="R32" s="83"/>
      <c r="Z32" s="15"/>
    </row>
    <row r="33" spans="1:26" s="11" customFormat="1" x14ac:dyDescent="0.25">
      <c r="A33" s="54"/>
      <c r="B33" s="36" t="s">
        <v>773</v>
      </c>
      <c r="C33" s="36"/>
      <c r="D33" s="34"/>
      <c r="E33" s="39"/>
      <c r="F33" s="28"/>
      <c r="G33" s="28"/>
      <c r="H33" s="28"/>
      <c r="I33" s="28"/>
      <c r="J33" s="28"/>
      <c r="K33" s="28"/>
      <c r="L33" s="28"/>
      <c r="M33" s="28"/>
      <c r="N33" s="28"/>
      <c r="O33" s="28"/>
      <c r="P33" s="28"/>
      <c r="Q33" s="28"/>
      <c r="R33" s="84"/>
      <c r="Z33" s="15"/>
    </row>
    <row r="34" spans="1:26" s="11" customFormat="1" x14ac:dyDescent="0.25">
      <c r="A34" s="54"/>
      <c r="B34" s="11" t="s">
        <v>14</v>
      </c>
      <c r="C34" s="5" t="s">
        <v>240</v>
      </c>
      <c r="D34" s="34">
        <v>6110000</v>
      </c>
      <c r="E34" s="261">
        <f>IFERROR(SUMIFS('Budget Data by month'!F:F,'Budget Data by month'!$B:$B,$D$2,'Budget Data by month'!$C:$C,$B34),0)</f>
        <v>0</v>
      </c>
      <c r="F34" s="261">
        <f>IFERROR(SUMIFS('Budget Data by month'!G:G,'Budget Data by month'!$B:$B,$D$2,'Budget Data by month'!$C:$C,$B34),0)</f>
        <v>0</v>
      </c>
      <c r="G34" s="261">
        <f>IFERROR(SUMIFS('Budget Data by month'!H:H,'Budget Data by month'!$B:$B,$D$2,'Budget Data by month'!$C:$C,$B34),0)</f>
        <v>0</v>
      </c>
      <c r="H34" s="261">
        <f>IFERROR(SUMIFS('Budget Data by month'!I:I,'Budget Data by month'!$B:$B,$D$2,'Budget Data by month'!$C:$C,$B34),0)</f>
        <v>0</v>
      </c>
      <c r="I34" s="261">
        <f>IFERROR(SUMIFS('Budget Data by month'!J:J,'Budget Data by month'!$B:$B,$D$2,'Budget Data by month'!$C:$C,$B34),0)</f>
        <v>0</v>
      </c>
      <c r="J34" s="261">
        <f>IFERROR(SUMIFS('Budget Data by month'!K:K,'Budget Data by month'!$B:$B,$D$2,'Budget Data by month'!$C:$C,$B34),0)</f>
        <v>0</v>
      </c>
      <c r="K34" s="261">
        <f>IFERROR(SUMIFS('Budget Data by month'!L:L,'Budget Data by month'!$B:$B,$D$2,'Budget Data by month'!$C:$C,$B34),0)</f>
        <v>0</v>
      </c>
      <c r="L34" s="261">
        <f>IFERROR(SUMIFS('Budget Data by month'!M:M,'Budget Data by month'!$B:$B,$D$2,'Budget Data by month'!$C:$C,$B34),0)</f>
        <v>0</v>
      </c>
      <c r="M34" s="261">
        <f>IFERROR(SUMIFS('Budget Data by month'!N:N,'Budget Data by month'!$B:$B,$D$2,'Budget Data by month'!$C:$C,$B34),0)</f>
        <v>0</v>
      </c>
      <c r="N34" s="261">
        <f>IFERROR(SUMIFS('Budget Data by month'!O:O,'Budget Data by month'!$B:$B,$D$2,'Budget Data by month'!$C:$C,$B34),0)</f>
        <v>0</v>
      </c>
      <c r="O34" s="261">
        <f>IFERROR(SUMIFS('Budget Data by month'!P:P,'Budget Data by month'!$B:$B,$D$2,'Budget Data by month'!$C:$C,$B34),0)</f>
        <v>0</v>
      </c>
      <c r="P34" s="261">
        <f>IFERROR(SUMIFS('Budget Data by month'!Q:Q,'Budget Data by month'!$B:$B,$D$2,'Budget Data by month'!$C:$C,$B34),0)</f>
        <v>0</v>
      </c>
      <c r="Q34" s="261">
        <f>IFERROR(SUMIFS('Budget Data by month'!R:R,'Budget Data by month'!$B:$B,$D$2,'Budget Data by month'!$C:$C,$B34),0)</f>
        <v>0</v>
      </c>
      <c r="R34" s="55">
        <f t="shared" ref="R34:R69" si="3">SUM(F34:Q34)-E34</f>
        <v>0</v>
      </c>
      <c r="Z34" s="15"/>
    </row>
    <row r="35" spans="1:26" s="11" customFormat="1" x14ac:dyDescent="0.25">
      <c r="A35" s="54"/>
      <c r="B35" s="11" t="s">
        <v>23</v>
      </c>
      <c r="C35" s="5" t="s">
        <v>241</v>
      </c>
      <c r="D35" s="34">
        <v>6110020</v>
      </c>
      <c r="E35" s="261">
        <f>IFERROR(SUMIFS('Budget Data by month'!F:F,'Budget Data by month'!$B:$B,$D$2,'Budget Data by month'!$C:$C,$B35),0)</f>
        <v>0</v>
      </c>
      <c r="F35" s="261">
        <f>IFERROR(SUMIFS('Budget Data by month'!G:G,'Budget Data by month'!$B:$B,$D$2,'Budget Data by month'!$C:$C,$B35),0)</f>
        <v>0</v>
      </c>
      <c r="G35" s="261">
        <f>IFERROR(SUMIFS('Budget Data by month'!H:H,'Budget Data by month'!$B:$B,$D$2,'Budget Data by month'!$C:$C,$B35),0)</f>
        <v>0</v>
      </c>
      <c r="H35" s="261">
        <f>IFERROR(SUMIFS('Budget Data by month'!I:I,'Budget Data by month'!$B:$B,$D$2,'Budget Data by month'!$C:$C,$B35),0)</f>
        <v>0</v>
      </c>
      <c r="I35" s="261">
        <f>IFERROR(SUMIFS('Budget Data by month'!J:J,'Budget Data by month'!$B:$B,$D$2,'Budget Data by month'!$C:$C,$B35),0)</f>
        <v>0</v>
      </c>
      <c r="J35" s="261">
        <f>IFERROR(SUMIFS('Budget Data by month'!K:K,'Budget Data by month'!$B:$B,$D$2,'Budget Data by month'!$C:$C,$B35),0)</f>
        <v>0</v>
      </c>
      <c r="K35" s="261">
        <f>IFERROR(SUMIFS('Budget Data by month'!L:L,'Budget Data by month'!$B:$B,$D$2,'Budget Data by month'!$C:$C,$B35),0)</f>
        <v>0</v>
      </c>
      <c r="L35" s="261">
        <f>IFERROR(SUMIFS('Budget Data by month'!M:M,'Budget Data by month'!$B:$B,$D$2,'Budget Data by month'!$C:$C,$B35),0)</f>
        <v>0</v>
      </c>
      <c r="M35" s="261">
        <f>IFERROR(SUMIFS('Budget Data by month'!N:N,'Budget Data by month'!$B:$B,$D$2,'Budget Data by month'!$C:$C,$B35),0)</f>
        <v>0</v>
      </c>
      <c r="N35" s="261">
        <f>IFERROR(SUMIFS('Budget Data by month'!O:O,'Budget Data by month'!$B:$B,$D$2,'Budget Data by month'!$C:$C,$B35),0)</f>
        <v>0</v>
      </c>
      <c r="O35" s="261">
        <f>IFERROR(SUMIFS('Budget Data by month'!P:P,'Budget Data by month'!$B:$B,$D$2,'Budget Data by month'!$C:$C,$B35),0)</f>
        <v>0</v>
      </c>
      <c r="P35" s="261">
        <f>IFERROR(SUMIFS('Budget Data by month'!Q:Q,'Budget Data by month'!$B:$B,$D$2,'Budget Data by month'!$C:$C,$B35),0)</f>
        <v>0</v>
      </c>
      <c r="Q35" s="261">
        <f>IFERROR(SUMIFS('Budget Data by month'!R:R,'Budget Data by month'!$B:$B,$D$2,'Budget Data by month'!$C:$C,$B35),0)</f>
        <v>0</v>
      </c>
      <c r="R35" s="55">
        <f t="shared" si="3"/>
        <v>0</v>
      </c>
      <c r="Z35" s="15"/>
    </row>
    <row r="36" spans="1:26" s="11" customFormat="1" x14ac:dyDescent="0.25">
      <c r="A36" s="54"/>
      <c r="B36" s="11" t="s">
        <v>31</v>
      </c>
      <c r="C36" s="5" t="s">
        <v>242</v>
      </c>
      <c r="D36" s="34">
        <v>6110600</v>
      </c>
      <c r="E36" s="261">
        <f>IFERROR(SUMIFS('Budget Data by month'!F:F,'Budget Data by month'!$B:$B,$D$2,'Budget Data by month'!$C:$C,$B36),0)</f>
        <v>0</v>
      </c>
      <c r="F36" s="261">
        <f>IFERROR(SUMIFS('Budget Data by month'!G:G,'Budget Data by month'!$B:$B,$D$2,'Budget Data by month'!$C:$C,$B36),0)</f>
        <v>0</v>
      </c>
      <c r="G36" s="261">
        <f>IFERROR(SUMIFS('Budget Data by month'!H:H,'Budget Data by month'!$B:$B,$D$2,'Budget Data by month'!$C:$C,$B36),0)</f>
        <v>0</v>
      </c>
      <c r="H36" s="261">
        <f>IFERROR(SUMIFS('Budget Data by month'!I:I,'Budget Data by month'!$B:$B,$D$2,'Budget Data by month'!$C:$C,$B36),0)</f>
        <v>0</v>
      </c>
      <c r="I36" s="261">
        <f>IFERROR(SUMIFS('Budget Data by month'!J:J,'Budget Data by month'!$B:$B,$D$2,'Budget Data by month'!$C:$C,$B36),0)</f>
        <v>0</v>
      </c>
      <c r="J36" s="261">
        <f>IFERROR(SUMIFS('Budget Data by month'!K:K,'Budget Data by month'!$B:$B,$D$2,'Budget Data by month'!$C:$C,$B36),0)</f>
        <v>0</v>
      </c>
      <c r="K36" s="261">
        <f>IFERROR(SUMIFS('Budget Data by month'!L:L,'Budget Data by month'!$B:$B,$D$2,'Budget Data by month'!$C:$C,$B36),0)</f>
        <v>0</v>
      </c>
      <c r="L36" s="261">
        <f>IFERROR(SUMIFS('Budget Data by month'!M:M,'Budget Data by month'!$B:$B,$D$2,'Budget Data by month'!$C:$C,$B36),0)</f>
        <v>0</v>
      </c>
      <c r="M36" s="261">
        <f>IFERROR(SUMIFS('Budget Data by month'!N:N,'Budget Data by month'!$B:$B,$D$2,'Budget Data by month'!$C:$C,$B36),0)</f>
        <v>0</v>
      </c>
      <c r="N36" s="261">
        <f>IFERROR(SUMIFS('Budget Data by month'!O:O,'Budget Data by month'!$B:$B,$D$2,'Budget Data by month'!$C:$C,$B36),0)</f>
        <v>0</v>
      </c>
      <c r="O36" s="261">
        <f>IFERROR(SUMIFS('Budget Data by month'!P:P,'Budget Data by month'!$B:$B,$D$2,'Budget Data by month'!$C:$C,$B36),0)</f>
        <v>0</v>
      </c>
      <c r="P36" s="261">
        <f>IFERROR(SUMIFS('Budget Data by month'!Q:Q,'Budget Data by month'!$B:$B,$D$2,'Budget Data by month'!$C:$C,$B36),0)</f>
        <v>0</v>
      </c>
      <c r="Q36" s="261">
        <f>IFERROR(SUMIFS('Budget Data by month'!R:R,'Budget Data by month'!$B:$B,$D$2,'Budget Data by month'!$C:$C,$B36),0)</f>
        <v>0</v>
      </c>
      <c r="R36" s="55">
        <f t="shared" si="3"/>
        <v>0</v>
      </c>
      <c r="Z36" s="15"/>
    </row>
    <row r="37" spans="1:26" s="11" customFormat="1" x14ac:dyDescent="0.25">
      <c r="A37" s="54"/>
      <c r="B37" s="11" t="s">
        <v>38</v>
      </c>
      <c r="C37" s="5" t="s">
        <v>243</v>
      </c>
      <c r="D37" s="56">
        <v>6110720</v>
      </c>
      <c r="E37" s="261">
        <f>IFERROR(SUMIFS('Budget Data by month'!F:F,'Budget Data by month'!$B:$B,$D$2,'Budget Data by month'!$C:$C,$B37),0)</f>
        <v>0</v>
      </c>
      <c r="F37" s="261">
        <f>IFERROR(SUMIFS('Budget Data by month'!G:G,'Budget Data by month'!$B:$B,$D$2,'Budget Data by month'!$C:$C,$B37),0)</f>
        <v>0</v>
      </c>
      <c r="G37" s="261">
        <f>IFERROR(SUMIFS('Budget Data by month'!H:H,'Budget Data by month'!$B:$B,$D$2,'Budget Data by month'!$C:$C,$B37),0)</f>
        <v>0</v>
      </c>
      <c r="H37" s="261">
        <f>IFERROR(SUMIFS('Budget Data by month'!I:I,'Budget Data by month'!$B:$B,$D$2,'Budget Data by month'!$C:$C,$B37),0)</f>
        <v>0</v>
      </c>
      <c r="I37" s="261">
        <f>IFERROR(SUMIFS('Budget Data by month'!J:J,'Budget Data by month'!$B:$B,$D$2,'Budget Data by month'!$C:$C,$B37),0)</f>
        <v>0</v>
      </c>
      <c r="J37" s="261">
        <f>IFERROR(SUMIFS('Budget Data by month'!K:K,'Budget Data by month'!$B:$B,$D$2,'Budget Data by month'!$C:$C,$B37),0)</f>
        <v>0</v>
      </c>
      <c r="K37" s="261">
        <f>IFERROR(SUMIFS('Budget Data by month'!L:L,'Budget Data by month'!$B:$B,$D$2,'Budget Data by month'!$C:$C,$B37),0)</f>
        <v>0</v>
      </c>
      <c r="L37" s="261">
        <f>IFERROR(SUMIFS('Budget Data by month'!M:M,'Budget Data by month'!$B:$B,$D$2,'Budget Data by month'!$C:$C,$B37),0)</f>
        <v>0</v>
      </c>
      <c r="M37" s="261">
        <f>IFERROR(SUMIFS('Budget Data by month'!N:N,'Budget Data by month'!$B:$B,$D$2,'Budget Data by month'!$C:$C,$B37),0)</f>
        <v>0</v>
      </c>
      <c r="N37" s="261">
        <f>IFERROR(SUMIFS('Budget Data by month'!O:O,'Budget Data by month'!$B:$B,$D$2,'Budget Data by month'!$C:$C,$B37),0)</f>
        <v>0</v>
      </c>
      <c r="O37" s="261">
        <f>IFERROR(SUMIFS('Budget Data by month'!P:P,'Budget Data by month'!$B:$B,$D$2,'Budget Data by month'!$C:$C,$B37),0)</f>
        <v>0</v>
      </c>
      <c r="P37" s="261">
        <f>IFERROR(SUMIFS('Budget Data by month'!Q:Q,'Budget Data by month'!$B:$B,$D$2,'Budget Data by month'!$C:$C,$B37),0)</f>
        <v>0</v>
      </c>
      <c r="Q37" s="261">
        <f>IFERROR(SUMIFS('Budget Data by month'!R:R,'Budget Data by month'!$B:$B,$D$2,'Budget Data by month'!$C:$C,$B37),0)</f>
        <v>0</v>
      </c>
      <c r="R37" s="55">
        <f t="shared" si="3"/>
        <v>0</v>
      </c>
      <c r="Z37" s="15"/>
    </row>
    <row r="38" spans="1:26" s="11" customFormat="1" x14ac:dyDescent="0.25">
      <c r="A38" s="54"/>
      <c r="B38" s="11" t="s">
        <v>42</v>
      </c>
      <c r="C38" s="5" t="s">
        <v>244</v>
      </c>
      <c r="D38" s="34">
        <v>6110860</v>
      </c>
      <c r="E38" s="261">
        <f>IFERROR(SUMIFS('Budget Data by month'!F:F,'Budget Data by month'!$B:$B,$D$2,'Budget Data by month'!$C:$C,$B38),0)</f>
        <v>0</v>
      </c>
      <c r="F38" s="261">
        <f>IFERROR(SUMIFS('Budget Data by month'!G:G,'Budget Data by month'!$B:$B,$D$2,'Budget Data by month'!$C:$C,$B38),0)</f>
        <v>0</v>
      </c>
      <c r="G38" s="261">
        <f>IFERROR(SUMIFS('Budget Data by month'!H:H,'Budget Data by month'!$B:$B,$D$2,'Budget Data by month'!$C:$C,$B38),0)</f>
        <v>0</v>
      </c>
      <c r="H38" s="261">
        <f>IFERROR(SUMIFS('Budget Data by month'!I:I,'Budget Data by month'!$B:$B,$D$2,'Budget Data by month'!$C:$C,$B38),0)</f>
        <v>0</v>
      </c>
      <c r="I38" s="261">
        <f>IFERROR(SUMIFS('Budget Data by month'!J:J,'Budget Data by month'!$B:$B,$D$2,'Budget Data by month'!$C:$C,$B38),0)</f>
        <v>0</v>
      </c>
      <c r="J38" s="261">
        <f>IFERROR(SUMIFS('Budget Data by month'!K:K,'Budget Data by month'!$B:$B,$D$2,'Budget Data by month'!$C:$C,$B38),0)</f>
        <v>0</v>
      </c>
      <c r="K38" s="261">
        <f>IFERROR(SUMIFS('Budget Data by month'!L:L,'Budget Data by month'!$B:$B,$D$2,'Budget Data by month'!$C:$C,$B38),0)</f>
        <v>0</v>
      </c>
      <c r="L38" s="261">
        <f>IFERROR(SUMIFS('Budget Data by month'!M:M,'Budget Data by month'!$B:$B,$D$2,'Budget Data by month'!$C:$C,$B38),0)</f>
        <v>0</v>
      </c>
      <c r="M38" s="261">
        <f>IFERROR(SUMIFS('Budget Data by month'!N:N,'Budget Data by month'!$B:$B,$D$2,'Budget Data by month'!$C:$C,$B38),0)</f>
        <v>0</v>
      </c>
      <c r="N38" s="261">
        <f>IFERROR(SUMIFS('Budget Data by month'!O:O,'Budget Data by month'!$B:$B,$D$2,'Budget Data by month'!$C:$C,$B38),0)</f>
        <v>0</v>
      </c>
      <c r="O38" s="261">
        <f>IFERROR(SUMIFS('Budget Data by month'!P:P,'Budget Data by month'!$B:$B,$D$2,'Budget Data by month'!$C:$C,$B38),0)</f>
        <v>0</v>
      </c>
      <c r="P38" s="261">
        <f>IFERROR(SUMIFS('Budget Data by month'!Q:Q,'Budget Data by month'!$B:$B,$D$2,'Budget Data by month'!$C:$C,$B38),0)</f>
        <v>0</v>
      </c>
      <c r="Q38" s="261">
        <f>IFERROR(SUMIFS('Budget Data by month'!R:R,'Budget Data by month'!$B:$B,$D$2,'Budget Data by month'!$C:$C,$B38),0)</f>
        <v>0</v>
      </c>
      <c r="R38" s="55">
        <f t="shared" si="3"/>
        <v>0</v>
      </c>
      <c r="Z38" s="15"/>
    </row>
    <row r="39" spans="1:26" s="11" customFormat="1" x14ac:dyDescent="0.25">
      <c r="A39" s="54"/>
      <c r="B39" s="11" t="s">
        <v>46</v>
      </c>
      <c r="C39" s="5" t="s">
        <v>245</v>
      </c>
      <c r="D39" s="34">
        <v>6110800</v>
      </c>
      <c r="E39" s="261">
        <f>IFERROR(SUMIFS('Budget Data by month'!F:F,'Budget Data by month'!$B:$B,$D$2,'Budget Data by month'!$C:$C,$B39),0)</f>
        <v>0</v>
      </c>
      <c r="F39" s="261">
        <f>IFERROR(SUMIFS('Budget Data by month'!G:G,'Budget Data by month'!$B:$B,$D$2,'Budget Data by month'!$C:$C,$B39),0)</f>
        <v>0</v>
      </c>
      <c r="G39" s="261">
        <f>IFERROR(SUMIFS('Budget Data by month'!H:H,'Budget Data by month'!$B:$B,$D$2,'Budget Data by month'!$C:$C,$B39),0)</f>
        <v>0</v>
      </c>
      <c r="H39" s="261">
        <f>IFERROR(SUMIFS('Budget Data by month'!I:I,'Budget Data by month'!$B:$B,$D$2,'Budget Data by month'!$C:$C,$B39),0)</f>
        <v>0</v>
      </c>
      <c r="I39" s="261">
        <f>IFERROR(SUMIFS('Budget Data by month'!J:J,'Budget Data by month'!$B:$B,$D$2,'Budget Data by month'!$C:$C,$B39),0)</f>
        <v>0</v>
      </c>
      <c r="J39" s="261">
        <f>IFERROR(SUMIFS('Budget Data by month'!K:K,'Budget Data by month'!$B:$B,$D$2,'Budget Data by month'!$C:$C,$B39),0)</f>
        <v>0</v>
      </c>
      <c r="K39" s="261">
        <f>IFERROR(SUMIFS('Budget Data by month'!L:L,'Budget Data by month'!$B:$B,$D$2,'Budget Data by month'!$C:$C,$B39),0)</f>
        <v>0</v>
      </c>
      <c r="L39" s="261">
        <f>IFERROR(SUMIFS('Budget Data by month'!M:M,'Budget Data by month'!$B:$B,$D$2,'Budget Data by month'!$C:$C,$B39),0)</f>
        <v>0</v>
      </c>
      <c r="M39" s="261">
        <f>IFERROR(SUMIFS('Budget Data by month'!N:N,'Budget Data by month'!$B:$B,$D$2,'Budget Data by month'!$C:$C,$B39),0)</f>
        <v>0</v>
      </c>
      <c r="N39" s="261">
        <f>IFERROR(SUMIFS('Budget Data by month'!O:O,'Budget Data by month'!$B:$B,$D$2,'Budget Data by month'!$C:$C,$B39),0)</f>
        <v>0</v>
      </c>
      <c r="O39" s="261">
        <f>IFERROR(SUMIFS('Budget Data by month'!P:P,'Budget Data by month'!$B:$B,$D$2,'Budget Data by month'!$C:$C,$B39),0)</f>
        <v>0</v>
      </c>
      <c r="P39" s="261">
        <f>IFERROR(SUMIFS('Budget Data by month'!Q:Q,'Budget Data by month'!$B:$B,$D$2,'Budget Data by month'!$C:$C,$B39),0)</f>
        <v>0</v>
      </c>
      <c r="Q39" s="261">
        <f>IFERROR(SUMIFS('Budget Data by month'!R:R,'Budget Data by month'!$B:$B,$D$2,'Budget Data by month'!$C:$C,$B39),0)</f>
        <v>0</v>
      </c>
      <c r="R39" s="55">
        <f t="shared" si="3"/>
        <v>0</v>
      </c>
      <c r="Z39" s="15"/>
    </row>
    <row r="40" spans="1:26" s="11" customFormat="1" x14ac:dyDescent="0.25">
      <c r="A40" s="54"/>
      <c r="B40" s="11" t="s">
        <v>50</v>
      </c>
      <c r="C40" s="5" t="s">
        <v>246</v>
      </c>
      <c r="D40" s="34">
        <v>6110640</v>
      </c>
      <c r="E40" s="261">
        <f>IFERROR(SUMIFS('Budget Data by month'!F:F,'Budget Data by month'!$B:$B,$D$2,'Budget Data by month'!$C:$C,$B40),0)</f>
        <v>0</v>
      </c>
      <c r="F40" s="261">
        <f>IFERROR(SUMIFS('Budget Data by month'!G:G,'Budget Data by month'!$B:$B,$D$2,'Budget Data by month'!$C:$C,$B40),0)</f>
        <v>0</v>
      </c>
      <c r="G40" s="261">
        <f>IFERROR(SUMIFS('Budget Data by month'!H:H,'Budget Data by month'!$B:$B,$D$2,'Budget Data by month'!$C:$C,$B40),0)</f>
        <v>0</v>
      </c>
      <c r="H40" s="261">
        <f>IFERROR(SUMIFS('Budget Data by month'!I:I,'Budget Data by month'!$B:$B,$D$2,'Budget Data by month'!$C:$C,$B40),0)</f>
        <v>0</v>
      </c>
      <c r="I40" s="261">
        <f>IFERROR(SUMIFS('Budget Data by month'!J:J,'Budget Data by month'!$B:$B,$D$2,'Budget Data by month'!$C:$C,$B40),0)</f>
        <v>0</v>
      </c>
      <c r="J40" s="261">
        <f>IFERROR(SUMIFS('Budget Data by month'!K:K,'Budget Data by month'!$B:$B,$D$2,'Budget Data by month'!$C:$C,$B40),0)</f>
        <v>0</v>
      </c>
      <c r="K40" s="261">
        <f>IFERROR(SUMIFS('Budget Data by month'!L:L,'Budget Data by month'!$B:$B,$D$2,'Budget Data by month'!$C:$C,$B40),0)</f>
        <v>0</v>
      </c>
      <c r="L40" s="261">
        <f>IFERROR(SUMIFS('Budget Data by month'!M:M,'Budget Data by month'!$B:$B,$D$2,'Budget Data by month'!$C:$C,$B40),0)</f>
        <v>0</v>
      </c>
      <c r="M40" s="261">
        <f>IFERROR(SUMIFS('Budget Data by month'!N:N,'Budget Data by month'!$B:$B,$D$2,'Budget Data by month'!$C:$C,$B40),0)</f>
        <v>0</v>
      </c>
      <c r="N40" s="261">
        <f>IFERROR(SUMIFS('Budget Data by month'!O:O,'Budget Data by month'!$B:$B,$D$2,'Budget Data by month'!$C:$C,$B40),0)</f>
        <v>0</v>
      </c>
      <c r="O40" s="261">
        <f>IFERROR(SUMIFS('Budget Data by month'!P:P,'Budget Data by month'!$B:$B,$D$2,'Budget Data by month'!$C:$C,$B40),0)</f>
        <v>0</v>
      </c>
      <c r="P40" s="261">
        <f>IFERROR(SUMIFS('Budget Data by month'!Q:Q,'Budget Data by month'!$B:$B,$D$2,'Budget Data by month'!$C:$C,$B40),0)</f>
        <v>0</v>
      </c>
      <c r="Q40" s="261">
        <f>IFERROR(SUMIFS('Budget Data by month'!R:R,'Budget Data by month'!$B:$B,$D$2,'Budget Data by month'!$C:$C,$B40),0)</f>
        <v>0</v>
      </c>
      <c r="R40" s="55">
        <f t="shared" si="3"/>
        <v>0</v>
      </c>
      <c r="Z40" s="15"/>
    </row>
    <row r="41" spans="1:26" s="11" customFormat="1" x14ac:dyDescent="0.25">
      <c r="A41" s="54"/>
      <c r="B41" s="11" t="s">
        <v>247</v>
      </c>
      <c r="C41" s="5" t="s">
        <v>248</v>
      </c>
      <c r="D41" s="56">
        <v>6116300</v>
      </c>
      <c r="E41" s="261">
        <f>IFERROR(SUMIFS('Budget Data by month'!F:F,'Budget Data by month'!$B:$B,$D$2,'Budget Data by month'!$C:$C,$B41),0)</f>
        <v>0</v>
      </c>
      <c r="F41" s="261">
        <f>IFERROR(SUMIFS('Budget Data by month'!G:G,'Budget Data by month'!$B:$B,$D$2,'Budget Data by month'!$C:$C,$B41),0)</f>
        <v>0</v>
      </c>
      <c r="G41" s="261">
        <f>IFERROR(SUMIFS('Budget Data by month'!H:H,'Budget Data by month'!$B:$B,$D$2,'Budget Data by month'!$C:$C,$B41),0)</f>
        <v>0</v>
      </c>
      <c r="H41" s="261">
        <f>IFERROR(SUMIFS('Budget Data by month'!I:I,'Budget Data by month'!$B:$B,$D$2,'Budget Data by month'!$C:$C,$B41),0)</f>
        <v>0</v>
      </c>
      <c r="I41" s="261">
        <f>IFERROR(SUMIFS('Budget Data by month'!J:J,'Budget Data by month'!$B:$B,$D$2,'Budget Data by month'!$C:$C,$B41),0)</f>
        <v>0</v>
      </c>
      <c r="J41" s="261">
        <f>IFERROR(SUMIFS('Budget Data by month'!K:K,'Budget Data by month'!$B:$B,$D$2,'Budget Data by month'!$C:$C,$B41),0)</f>
        <v>0</v>
      </c>
      <c r="K41" s="261">
        <f>IFERROR(SUMIFS('Budget Data by month'!L:L,'Budget Data by month'!$B:$B,$D$2,'Budget Data by month'!$C:$C,$B41),0)</f>
        <v>0</v>
      </c>
      <c r="L41" s="261">
        <f>IFERROR(SUMIFS('Budget Data by month'!M:M,'Budget Data by month'!$B:$B,$D$2,'Budget Data by month'!$C:$C,$B41),0)</f>
        <v>0</v>
      </c>
      <c r="M41" s="261">
        <f>IFERROR(SUMIFS('Budget Data by month'!N:N,'Budget Data by month'!$B:$B,$D$2,'Budget Data by month'!$C:$C,$B41),0)</f>
        <v>0</v>
      </c>
      <c r="N41" s="261">
        <f>IFERROR(SUMIFS('Budget Data by month'!O:O,'Budget Data by month'!$B:$B,$D$2,'Budget Data by month'!$C:$C,$B41),0)</f>
        <v>0</v>
      </c>
      <c r="O41" s="261">
        <f>IFERROR(SUMIFS('Budget Data by month'!P:P,'Budget Data by month'!$B:$B,$D$2,'Budget Data by month'!$C:$C,$B41),0)</f>
        <v>0</v>
      </c>
      <c r="P41" s="261">
        <f>IFERROR(SUMIFS('Budget Data by month'!Q:Q,'Budget Data by month'!$B:$B,$D$2,'Budget Data by month'!$C:$C,$B41),0)</f>
        <v>0</v>
      </c>
      <c r="Q41" s="261">
        <f>IFERROR(SUMIFS('Budget Data by month'!R:R,'Budget Data by month'!$B:$B,$D$2,'Budget Data by month'!$C:$C,$B41),0)</f>
        <v>0</v>
      </c>
      <c r="R41" s="55">
        <f t="shared" si="3"/>
        <v>0</v>
      </c>
      <c r="Z41" s="15"/>
    </row>
    <row r="42" spans="1:26" s="11" customFormat="1" x14ac:dyDescent="0.25">
      <c r="A42" s="54"/>
      <c r="B42" s="11" t="s">
        <v>249</v>
      </c>
      <c r="C42" s="5" t="s">
        <v>250</v>
      </c>
      <c r="D42" s="34">
        <v>6116200</v>
      </c>
      <c r="E42" s="261">
        <f>IFERROR(SUMIFS('Budget Data by month'!F:F,'Budget Data by month'!$B:$B,$D$2,'Budget Data by month'!$C:$C,$B42),0)</f>
        <v>0</v>
      </c>
      <c r="F42" s="261">
        <f>IFERROR(SUMIFS('Budget Data by month'!G:G,'Budget Data by month'!$B:$B,$D$2,'Budget Data by month'!$C:$C,$B42),0)</f>
        <v>0</v>
      </c>
      <c r="G42" s="261">
        <f>IFERROR(SUMIFS('Budget Data by month'!H:H,'Budget Data by month'!$B:$B,$D$2,'Budget Data by month'!$C:$C,$B42),0)</f>
        <v>0</v>
      </c>
      <c r="H42" s="261">
        <f>IFERROR(SUMIFS('Budget Data by month'!I:I,'Budget Data by month'!$B:$B,$D$2,'Budget Data by month'!$C:$C,$B42),0)</f>
        <v>0</v>
      </c>
      <c r="I42" s="261">
        <f>IFERROR(SUMIFS('Budget Data by month'!J:J,'Budget Data by month'!$B:$B,$D$2,'Budget Data by month'!$C:$C,$B42),0)</f>
        <v>0</v>
      </c>
      <c r="J42" s="261">
        <f>IFERROR(SUMIFS('Budget Data by month'!K:K,'Budget Data by month'!$B:$B,$D$2,'Budget Data by month'!$C:$C,$B42),0)</f>
        <v>0</v>
      </c>
      <c r="K42" s="261">
        <f>IFERROR(SUMIFS('Budget Data by month'!L:L,'Budget Data by month'!$B:$B,$D$2,'Budget Data by month'!$C:$C,$B42),0)</f>
        <v>0</v>
      </c>
      <c r="L42" s="261">
        <f>IFERROR(SUMIFS('Budget Data by month'!M:M,'Budget Data by month'!$B:$B,$D$2,'Budget Data by month'!$C:$C,$B42),0)</f>
        <v>0</v>
      </c>
      <c r="M42" s="261">
        <f>IFERROR(SUMIFS('Budget Data by month'!N:N,'Budget Data by month'!$B:$B,$D$2,'Budget Data by month'!$C:$C,$B42),0)</f>
        <v>0</v>
      </c>
      <c r="N42" s="261">
        <f>IFERROR(SUMIFS('Budget Data by month'!O:O,'Budget Data by month'!$B:$B,$D$2,'Budget Data by month'!$C:$C,$B42),0)</f>
        <v>0</v>
      </c>
      <c r="O42" s="261">
        <f>IFERROR(SUMIFS('Budget Data by month'!P:P,'Budget Data by month'!$B:$B,$D$2,'Budget Data by month'!$C:$C,$B42),0)</f>
        <v>0</v>
      </c>
      <c r="P42" s="261">
        <f>IFERROR(SUMIFS('Budget Data by month'!Q:Q,'Budget Data by month'!$B:$B,$D$2,'Budget Data by month'!$C:$C,$B42),0)</f>
        <v>0</v>
      </c>
      <c r="Q42" s="261">
        <f>IFERROR(SUMIFS('Budget Data by month'!R:R,'Budget Data by month'!$B:$B,$D$2,'Budget Data by month'!$C:$C,$B42),0)</f>
        <v>0</v>
      </c>
      <c r="R42" s="55">
        <f t="shared" si="3"/>
        <v>0</v>
      </c>
      <c r="Z42" s="15"/>
    </row>
    <row r="43" spans="1:26" s="11" customFormat="1" x14ac:dyDescent="0.25">
      <c r="A43" s="54"/>
      <c r="B43" s="11" t="s">
        <v>251</v>
      </c>
      <c r="C43" s="5" t="s">
        <v>252</v>
      </c>
      <c r="D43" s="34">
        <v>6116610</v>
      </c>
      <c r="E43" s="261">
        <f>IFERROR(SUMIFS('Budget Data by month'!F:F,'Budget Data by month'!$B:$B,$D$2,'Budget Data by month'!$C:$C,$B43),0)</f>
        <v>0</v>
      </c>
      <c r="F43" s="261">
        <f>IFERROR(SUMIFS('Budget Data by month'!G:G,'Budget Data by month'!$B:$B,$D$2,'Budget Data by month'!$C:$C,$B43),0)</f>
        <v>0</v>
      </c>
      <c r="G43" s="261">
        <f>IFERROR(SUMIFS('Budget Data by month'!H:H,'Budget Data by month'!$B:$B,$D$2,'Budget Data by month'!$C:$C,$B43),0)</f>
        <v>0</v>
      </c>
      <c r="H43" s="261">
        <f>IFERROR(SUMIFS('Budget Data by month'!I:I,'Budget Data by month'!$B:$B,$D$2,'Budget Data by month'!$C:$C,$B43),0)</f>
        <v>0</v>
      </c>
      <c r="I43" s="261">
        <f>IFERROR(SUMIFS('Budget Data by month'!J:J,'Budget Data by month'!$B:$B,$D$2,'Budget Data by month'!$C:$C,$B43),0)</f>
        <v>0</v>
      </c>
      <c r="J43" s="261">
        <f>IFERROR(SUMIFS('Budget Data by month'!K:K,'Budget Data by month'!$B:$B,$D$2,'Budget Data by month'!$C:$C,$B43),0)</f>
        <v>0</v>
      </c>
      <c r="K43" s="261">
        <f>IFERROR(SUMIFS('Budget Data by month'!L:L,'Budget Data by month'!$B:$B,$D$2,'Budget Data by month'!$C:$C,$B43),0)</f>
        <v>0</v>
      </c>
      <c r="L43" s="261">
        <f>IFERROR(SUMIFS('Budget Data by month'!M:M,'Budget Data by month'!$B:$B,$D$2,'Budget Data by month'!$C:$C,$B43),0)</f>
        <v>0</v>
      </c>
      <c r="M43" s="261">
        <f>IFERROR(SUMIFS('Budget Data by month'!N:N,'Budget Data by month'!$B:$B,$D$2,'Budget Data by month'!$C:$C,$B43),0)</f>
        <v>0</v>
      </c>
      <c r="N43" s="261">
        <f>IFERROR(SUMIFS('Budget Data by month'!O:O,'Budget Data by month'!$B:$B,$D$2,'Budget Data by month'!$C:$C,$B43),0)</f>
        <v>0</v>
      </c>
      <c r="O43" s="261">
        <f>IFERROR(SUMIFS('Budget Data by month'!P:P,'Budget Data by month'!$B:$B,$D$2,'Budget Data by month'!$C:$C,$B43),0)</f>
        <v>0</v>
      </c>
      <c r="P43" s="261">
        <f>IFERROR(SUMIFS('Budget Data by month'!Q:Q,'Budget Data by month'!$B:$B,$D$2,'Budget Data by month'!$C:$C,$B43),0)</f>
        <v>0</v>
      </c>
      <c r="Q43" s="261">
        <f>IFERROR(SUMIFS('Budget Data by month'!R:R,'Budget Data by month'!$B:$B,$D$2,'Budget Data by month'!$C:$C,$B43),0)</f>
        <v>0</v>
      </c>
      <c r="R43" s="55">
        <f t="shared" si="3"/>
        <v>0</v>
      </c>
      <c r="Z43" s="15"/>
    </row>
    <row r="44" spans="1:26" s="11" customFormat="1" x14ac:dyDescent="0.25">
      <c r="A44" s="54"/>
      <c r="B44" s="11" t="s">
        <v>253</v>
      </c>
      <c r="C44" s="5" t="s">
        <v>254</v>
      </c>
      <c r="D44" s="34">
        <v>6116600</v>
      </c>
      <c r="E44" s="261">
        <f>IFERROR(SUMIFS('Budget Data by month'!F:F,'Budget Data by month'!$B:$B,$D$2,'Budget Data by month'!$C:$C,$B44),0)</f>
        <v>0</v>
      </c>
      <c r="F44" s="261">
        <f>IFERROR(SUMIFS('Budget Data by month'!G:G,'Budget Data by month'!$B:$B,$D$2,'Budget Data by month'!$C:$C,$B44),0)</f>
        <v>0</v>
      </c>
      <c r="G44" s="261">
        <f>IFERROR(SUMIFS('Budget Data by month'!H:H,'Budget Data by month'!$B:$B,$D$2,'Budget Data by month'!$C:$C,$B44),0)</f>
        <v>0</v>
      </c>
      <c r="H44" s="261">
        <f>IFERROR(SUMIFS('Budget Data by month'!I:I,'Budget Data by month'!$B:$B,$D$2,'Budget Data by month'!$C:$C,$B44),0)</f>
        <v>0</v>
      </c>
      <c r="I44" s="261">
        <f>IFERROR(SUMIFS('Budget Data by month'!J:J,'Budget Data by month'!$B:$B,$D$2,'Budget Data by month'!$C:$C,$B44),0)</f>
        <v>0</v>
      </c>
      <c r="J44" s="261">
        <f>IFERROR(SUMIFS('Budget Data by month'!K:K,'Budget Data by month'!$B:$B,$D$2,'Budget Data by month'!$C:$C,$B44),0)</f>
        <v>0</v>
      </c>
      <c r="K44" s="261">
        <f>IFERROR(SUMIFS('Budget Data by month'!L:L,'Budget Data by month'!$B:$B,$D$2,'Budget Data by month'!$C:$C,$B44),0)</f>
        <v>0</v>
      </c>
      <c r="L44" s="261">
        <f>IFERROR(SUMIFS('Budget Data by month'!M:M,'Budget Data by month'!$B:$B,$D$2,'Budget Data by month'!$C:$C,$B44),0)</f>
        <v>0</v>
      </c>
      <c r="M44" s="261">
        <f>IFERROR(SUMIFS('Budget Data by month'!N:N,'Budget Data by month'!$B:$B,$D$2,'Budget Data by month'!$C:$C,$B44),0)</f>
        <v>0</v>
      </c>
      <c r="N44" s="261">
        <f>IFERROR(SUMIFS('Budget Data by month'!O:O,'Budget Data by month'!$B:$B,$D$2,'Budget Data by month'!$C:$C,$B44),0)</f>
        <v>0</v>
      </c>
      <c r="O44" s="261">
        <f>IFERROR(SUMIFS('Budget Data by month'!P:P,'Budget Data by month'!$B:$B,$D$2,'Budget Data by month'!$C:$C,$B44),0)</f>
        <v>0</v>
      </c>
      <c r="P44" s="261">
        <f>IFERROR(SUMIFS('Budget Data by month'!Q:Q,'Budget Data by month'!$B:$B,$D$2,'Budget Data by month'!$C:$C,$B44),0)</f>
        <v>0</v>
      </c>
      <c r="Q44" s="261">
        <f>IFERROR(SUMIFS('Budget Data by month'!R:R,'Budget Data by month'!$B:$B,$D$2,'Budget Data by month'!$C:$C,$B44),0)</f>
        <v>0</v>
      </c>
      <c r="R44" s="55">
        <f t="shared" si="3"/>
        <v>0</v>
      </c>
      <c r="Z44" s="15"/>
    </row>
    <row r="45" spans="1:26" s="11" customFormat="1" x14ac:dyDescent="0.25">
      <c r="A45" s="54"/>
      <c r="B45" s="11" t="s">
        <v>255</v>
      </c>
      <c r="C45" s="5" t="s">
        <v>256</v>
      </c>
      <c r="D45" s="34">
        <v>6121000</v>
      </c>
      <c r="E45" s="261">
        <f>IFERROR(SUMIFS('Budget Data by month'!F:F,'Budget Data by month'!$B:$B,$D$2,'Budget Data by month'!$C:$C,$B45),0)</f>
        <v>0</v>
      </c>
      <c r="F45" s="261">
        <f>IFERROR(SUMIFS('Budget Data by month'!G:G,'Budget Data by month'!$B:$B,$D$2,'Budget Data by month'!$C:$C,$B45),0)</f>
        <v>0</v>
      </c>
      <c r="G45" s="261">
        <f>IFERROR(SUMIFS('Budget Data by month'!H:H,'Budget Data by month'!$B:$B,$D$2,'Budget Data by month'!$C:$C,$B45),0)</f>
        <v>0</v>
      </c>
      <c r="H45" s="261">
        <f>IFERROR(SUMIFS('Budget Data by month'!I:I,'Budget Data by month'!$B:$B,$D$2,'Budget Data by month'!$C:$C,$B45),0)</f>
        <v>0</v>
      </c>
      <c r="I45" s="261">
        <f>IFERROR(SUMIFS('Budget Data by month'!J:J,'Budget Data by month'!$B:$B,$D$2,'Budget Data by month'!$C:$C,$B45),0)</f>
        <v>0</v>
      </c>
      <c r="J45" s="261">
        <f>IFERROR(SUMIFS('Budget Data by month'!K:K,'Budget Data by month'!$B:$B,$D$2,'Budget Data by month'!$C:$C,$B45),0)</f>
        <v>0</v>
      </c>
      <c r="K45" s="261">
        <f>IFERROR(SUMIFS('Budget Data by month'!L:L,'Budget Data by month'!$B:$B,$D$2,'Budget Data by month'!$C:$C,$B45),0)</f>
        <v>0</v>
      </c>
      <c r="L45" s="261">
        <f>IFERROR(SUMIFS('Budget Data by month'!M:M,'Budget Data by month'!$B:$B,$D$2,'Budget Data by month'!$C:$C,$B45),0)</f>
        <v>0</v>
      </c>
      <c r="M45" s="261">
        <f>IFERROR(SUMIFS('Budget Data by month'!N:N,'Budget Data by month'!$B:$B,$D$2,'Budget Data by month'!$C:$C,$B45),0)</f>
        <v>0</v>
      </c>
      <c r="N45" s="261">
        <f>IFERROR(SUMIFS('Budget Data by month'!O:O,'Budget Data by month'!$B:$B,$D$2,'Budget Data by month'!$C:$C,$B45),0)</f>
        <v>0</v>
      </c>
      <c r="O45" s="261">
        <f>IFERROR(SUMIFS('Budget Data by month'!P:P,'Budget Data by month'!$B:$B,$D$2,'Budget Data by month'!$C:$C,$B45),0)</f>
        <v>0</v>
      </c>
      <c r="P45" s="261">
        <f>IFERROR(SUMIFS('Budget Data by month'!Q:Q,'Budget Data by month'!$B:$B,$D$2,'Budget Data by month'!$C:$C,$B45),0)</f>
        <v>0</v>
      </c>
      <c r="Q45" s="261">
        <f>IFERROR(SUMIFS('Budget Data by month'!R:R,'Budget Data by month'!$B:$B,$D$2,'Budget Data by month'!$C:$C,$B45),0)</f>
        <v>0</v>
      </c>
      <c r="R45" s="55">
        <f t="shared" si="3"/>
        <v>0</v>
      </c>
      <c r="Z45" s="15"/>
    </row>
    <row r="46" spans="1:26" s="11" customFormat="1" x14ac:dyDescent="0.25">
      <c r="A46" s="54"/>
      <c r="B46" s="11" t="s">
        <v>257</v>
      </c>
      <c r="C46" s="5" t="s">
        <v>258</v>
      </c>
      <c r="D46" s="34">
        <v>6122310</v>
      </c>
      <c r="E46" s="261">
        <f>IFERROR(SUMIFS('Budget Data by month'!F:F,'Budget Data by month'!$B:$B,$D$2,'Budget Data by month'!$C:$C,$B46),0)</f>
        <v>0</v>
      </c>
      <c r="F46" s="261">
        <f>IFERROR(SUMIFS('Budget Data by month'!G:G,'Budget Data by month'!$B:$B,$D$2,'Budget Data by month'!$C:$C,$B46),0)</f>
        <v>0</v>
      </c>
      <c r="G46" s="261">
        <f>IFERROR(SUMIFS('Budget Data by month'!H:H,'Budget Data by month'!$B:$B,$D$2,'Budget Data by month'!$C:$C,$B46),0)</f>
        <v>0</v>
      </c>
      <c r="H46" s="261">
        <f>IFERROR(SUMIFS('Budget Data by month'!I:I,'Budget Data by month'!$B:$B,$D$2,'Budget Data by month'!$C:$C,$B46),0)</f>
        <v>0</v>
      </c>
      <c r="I46" s="261">
        <f>IFERROR(SUMIFS('Budget Data by month'!J:J,'Budget Data by month'!$B:$B,$D$2,'Budget Data by month'!$C:$C,$B46),0)</f>
        <v>0</v>
      </c>
      <c r="J46" s="261">
        <f>IFERROR(SUMIFS('Budget Data by month'!K:K,'Budget Data by month'!$B:$B,$D$2,'Budget Data by month'!$C:$C,$B46),0)</f>
        <v>0</v>
      </c>
      <c r="K46" s="261">
        <f>IFERROR(SUMIFS('Budget Data by month'!L:L,'Budget Data by month'!$B:$B,$D$2,'Budget Data by month'!$C:$C,$B46),0)</f>
        <v>0</v>
      </c>
      <c r="L46" s="261">
        <f>IFERROR(SUMIFS('Budget Data by month'!M:M,'Budget Data by month'!$B:$B,$D$2,'Budget Data by month'!$C:$C,$B46),0)</f>
        <v>0</v>
      </c>
      <c r="M46" s="261">
        <f>IFERROR(SUMIFS('Budget Data by month'!N:N,'Budget Data by month'!$B:$B,$D$2,'Budget Data by month'!$C:$C,$B46),0)</f>
        <v>0</v>
      </c>
      <c r="N46" s="261">
        <f>IFERROR(SUMIFS('Budget Data by month'!O:O,'Budget Data by month'!$B:$B,$D$2,'Budget Data by month'!$C:$C,$B46),0)</f>
        <v>0</v>
      </c>
      <c r="O46" s="261">
        <f>IFERROR(SUMIFS('Budget Data by month'!P:P,'Budget Data by month'!$B:$B,$D$2,'Budget Data by month'!$C:$C,$B46),0)</f>
        <v>0</v>
      </c>
      <c r="P46" s="261">
        <f>IFERROR(SUMIFS('Budget Data by month'!Q:Q,'Budget Data by month'!$B:$B,$D$2,'Budget Data by month'!$C:$C,$B46),0)</f>
        <v>0</v>
      </c>
      <c r="Q46" s="261">
        <f>IFERROR(SUMIFS('Budget Data by month'!R:R,'Budget Data by month'!$B:$B,$D$2,'Budget Data by month'!$C:$C,$B46),0)</f>
        <v>0</v>
      </c>
      <c r="R46" s="55">
        <f t="shared" si="3"/>
        <v>0</v>
      </c>
      <c r="Z46" s="15"/>
    </row>
    <row r="47" spans="1:26" s="11" customFormat="1" x14ac:dyDescent="0.25">
      <c r="A47" s="54"/>
      <c r="B47" s="11" t="s">
        <v>259</v>
      </c>
      <c r="C47" s="5" t="s">
        <v>260</v>
      </c>
      <c r="D47" s="34">
        <v>6122110</v>
      </c>
      <c r="E47" s="261">
        <f>IFERROR(SUMIFS('Budget Data by month'!F:F,'Budget Data by month'!$B:$B,$D$2,'Budget Data by month'!$C:$C,$B47),0)</f>
        <v>0</v>
      </c>
      <c r="F47" s="261">
        <f>IFERROR(SUMIFS('Budget Data by month'!G:G,'Budget Data by month'!$B:$B,$D$2,'Budget Data by month'!$C:$C,$B47),0)</f>
        <v>0</v>
      </c>
      <c r="G47" s="261">
        <f>IFERROR(SUMIFS('Budget Data by month'!H:H,'Budget Data by month'!$B:$B,$D$2,'Budget Data by month'!$C:$C,$B47),0)</f>
        <v>0</v>
      </c>
      <c r="H47" s="261">
        <f>IFERROR(SUMIFS('Budget Data by month'!I:I,'Budget Data by month'!$B:$B,$D$2,'Budget Data by month'!$C:$C,$B47),0)</f>
        <v>0</v>
      </c>
      <c r="I47" s="261">
        <f>IFERROR(SUMIFS('Budget Data by month'!J:J,'Budget Data by month'!$B:$B,$D$2,'Budget Data by month'!$C:$C,$B47),0)</f>
        <v>0</v>
      </c>
      <c r="J47" s="261">
        <f>IFERROR(SUMIFS('Budget Data by month'!K:K,'Budget Data by month'!$B:$B,$D$2,'Budget Data by month'!$C:$C,$B47),0)</f>
        <v>0</v>
      </c>
      <c r="K47" s="261">
        <f>IFERROR(SUMIFS('Budget Data by month'!L:L,'Budget Data by month'!$B:$B,$D$2,'Budget Data by month'!$C:$C,$B47),0)</f>
        <v>0</v>
      </c>
      <c r="L47" s="261">
        <f>IFERROR(SUMIFS('Budget Data by month'!M:M,'Budget Data by month'!$B:$B,$D$2,'Budget Data by month'!$C:$C,$B47),0)</f>
        <v>0</v>
      </c>
      <c r="M47" s="261">
        <f>IFERROR(SUMIFS('Budget Data by month'!N:N,'Budget Data by month'!$B:$B,$D$2,'Budget Data by month'!$C:$C,$B47),0)</f>
        <v>0</v>
      </c>
      <c r="N47" s="261">
        <f>IFERROR(SUMIFS('Budget Data by month'!O:O,'Budget Data by month'!$B:$B,$D$2,'Budget Data by month'!$C:$C,$B47),0)</f>
        <v>0</v>
      </c>
      <c r="O47" s="261">
        <f>IFERROR(SUMIFS('Budget Data by month'!P:P,'Budget Data by month'!$B:$B,$D$2,'Budget Data by month'!$C:$C,$B47),0)</f>
        <v>0</v>
      </c>
      <c r="P47" s="261">
        <f>IFERROR(SUMIFS('Budget Data by month'!Q:Q,'Budget Data by month'!$B:$B,$D$2,'Budget Data by month'!$C:$C,$B47),0)</f>
        <v>0</v>
      </c>
      <c r="Q47" s="261">
        <f>IFERROR(SUMIFS('Budget Data by month'!R:R,'Budget Data by month'!$B:$B,$D$2,'Budget Data by month'!$C:$C,$B47),0)</f>
        <v>0</v>
      </c>
      <c r="R47" s="55">
        <f t="shared" si="3"/>
        <v>0</v>
      </c>
      <c r="Z47" s="15"/>
    </row>
    <row r="48" spans="1:26" s="11" customFormat="1" x14ac:dyDescent="0.25">
      <c r="A48" s="54"/>
      <c r="B48" s="11" t="s">
        <v>261</v>
      </c>
      <c r="C48" s="5" t="s">
        <v>262</v>
      </c>
      <c r="D48" s="34">
        <v>6120800</v>
      </c>
      <c r="E48" s="261">
        <f>IFERROR(SUMIFS('Budget Data by month'!F:F,'Budget Data by month'!$B:$B,$D$2,'Budget Data by month'!$C:$C,$B48),0)</f>
        <v>0</v>
      </c>
      <c r="F48" s="261">
        <f>IFERROR(SUMIFS('Budget Data by month'!G:G,'Budget Data by month'!$B:$B,$D$2,'Budget Data by month'!$C:$C,$B48),0)</f>
        <v>0</v>
      </c>
      <c r="G48" s="261">
        <f>IFERROR(SUMIFS('Budget Data by month'!H:H,'Budget Data by month'!$B:$B,$D$2,'Budget Data by month'!$C:$C,$B48),0)</f>
        <v>0</v>
      </c>
      <c r="H48" s="261">
        <f>IFERROR(SUMIFS('Budget Data by month'!I:I,'Budget Data by month'!$B:$B,$D$2,'Budget Data by month'!$C:$C,$B48),0)</f>
        <v>0</v>
      </c>
      <c r="I48" s="261">
        <f>IFERROR(SUMIFS('Budget Data by month'!J:J,'Budget Data by month'!$B:$B,$D$2,'Budget Data by month'!$C:$C,$B48),0)</f>
        <v>0</v>
      </c>
      <c r="J48" s="261">
        <f>IFERROR(SUMIFS('Budget Data by month'!K:K,'Budget Data by month'!$B:$B,$D$2,'Budget Data by month'!$C:$C,$B48),0)</f>
        <v>0</v>
      </c>
      <c r="K48" s="261">
        <f>IFERROR(SUMIFS('Budget Data by month'!L:L,'Budget Data by month'!$B:$B,$D$2,'Budget Data by month'!$C:$C,$B48),0)</f>
        <v>0</v>
      </c>
      <c r="L48" s="261">
        <f>IFERROR(SUMIFS('Budget Data by month'!M:M,'Budget Data by month'!$B:$B,$D$2,'Budget Data by month'!$C:$C,$B48),0)</f>
        <v>0</v>
      </c>
      <c r="M48" s="261">
        <f>IFERROR(SUMIFS('Budget Data by month'!N:N,'Budget Data by month'!$B:$B,$D$2,'Budget Data by month'!$C:$C,$B48),0)</f>
        <v>0</v>
      </c>
      <c r="N48" s="261">
        <f>IFERROR(SUMIFS('Budget Data by month'!O:O,'Budget Data by month'!$B:$B,$D$2,'Budget Data by month'!$C:$C,$B48),0)</f>
        <v>0</v>
      </c>
      <c r="O48" s="261">
        <f>IFERROR(SUMIFS('Budget Data by month'!P:P,'Budget Data by month'!$B:$B,$D$2,'Budget Data by month'!$C:$C,$B48),0)</f>
        <v>0</v>
      </c>
      <c r="P48" s="261">
        <f>IFERROR(SUMIFS('Budget Data by month'!Q:Q,'Budget Data by month'!$B:$B,$D$2,'Budget Data by month'!$C:$C,$B48),0)</f>
        <v>0</v>
      </c>
      <c r="Q48" s="261">
        <f>IFERROR(SUMIFS('Budget Data by month'!R:R,'Budget Data by month'!$B:$B,$D$2,'Budget Data by month'!$C:$C,$B48),0)</f>
        <v>0</v>
      </c>
      <c r="R48" s="55">
        <f t="shared" si="3"/>
        <v>0</v>
      </c>
      <c r="Z48" s="15"/>
    </row>
    <row r="49" spans="1:26" s="11" customFormat="1" x14ac:dyDescent="0.25">
      <c r="A49" s="54"/>
      <c r="B49" s="11" t="s">
        <v>263</v>
      </c>
      <c r="C49" s="5" t="s">
        <v>264</v>
      </c>
      <c r="D49" s="34">
        <v>6120220</v>
      </c>
      <c r="E49" s="261">
        <f>IFERROR(SUMIFS('Budget Data by month'!F:F,'Budget Data by month'!$B:$B,$D$2,'Budget Data by month'!$C:$C,$B49),0)</f>
        <v>0</v>
      </c>
      <c r="F49" s="261">
        <f>IFERROR(SUMIFS('Budget Data by month'!G:G,'Budget Data by month'!$B:$B,$D$2,'Budget Data by month'!$C:$C,$B49),0)</f>
        <v>0</v>
      </c>
      <c r="G49" s="261">
        <f>IFERROR(SUMIFS('Budget Data by month'!H:H,'Budget Data by month'!$B:$B,$D$2,'Budget Data by month'!$C:$C,$B49),0)</f>
        <v>0</v>
      </c>
      <c r="H49" s="261">
        <f>IFERROR(SUMIFS('Budget Data by month'!I:I,'Budget Data by month'!$B:$B,$D$2,'Budget Data by month'!$C:$C,$B49),0)</f>
        <v>0</v>
      </c>
      <c r="I49" s="261">
        <f>IFERROR(SUMIFS('Budget Data by month'!J:J,'Budget Data by month'!$B:$B,$D$2,'Budget Data by month'!$C:$C,$B49),0)</f>
        <v>0</v>
      </c>
      <c r="J49" s="261">
        <f>IFERROR(SUMIFS('Budget Data by month'!K:K,'Budget Data by month'!$B:$B,$D$2,'Budget Data by month'!$C:$C,$B49),0)</f>
        <v>0</v>
      </c>
      <c r="K49" s="261">
        <f>IFERROR(SUMIFS('Budget Data by month'!L:L,'Budget Data by month'!$B:$B,$D$2,'Budget Data by month'!$C:$C,$B49),0)</f>
        <v>0</v>
      </c>
      <c r="L49" s="261">
        <f>IFERROR(SUMIFS('Budget Data by month'!M:M,'Budget Data by month'!$B:$B,$D$2,'Budget Data by month'!$C:$C,$B49),0)</f>
        <v>0</v>
      </c>
      <c r="M49" s="261">
        <f>IFERROR(SUMIFS('Budget Data by month'!N:N,'Budget Data by month'!$B:$B,$D$2,'Budget Data by month'!$C:$C,$B49),0)</f>
        <v>0</v>
      </c>
      <c r="N49" s="261">
        <f>IFERROR(SUMIFS('Budget Data by month'!O:O,'Budget Data by month'!$B:$B,$D$2,'Budget Data by month'!$C:$C,$B49),0)</f>
        <v>0</v>
      </c>
      <c r="O49" s="261">
        <f>IFERROR(SUMIFS('Budget Data by month'!P:P,'Budget Data by month'!$B:$B,$D$2,'Budget Data by month'!$C:$C,$B49),0)</f>
        <v>0</v>
      </c>
      <c r="P49" s="261">
        <f>IFERROR(SUMIFS('Budget Data by month'!Q:Q,'Budget Data by month'!$B:$B,$D$2,'Budget Data by month'!$C:$C,$B49),0)</f>
        <v>0</v>
      </c>
      <c r="Q49" s="261">
        <f>IFERROR(SUMIFS('Budget Data by month'!R:R,'Budget Data by month'!$B:$B,$D$2,'Budget Data by month'!$C:$C,$B49),0)</f>
        <v>0</v>
      </c>
      <c r="R49" s="55">
        <f t="shared" si="3"/>
        <v>0</v>
      </c>
      <c r="Z49" s="15"/>
    </row>
    <row r="50" spans="1:26" s="11" customFormat="1" x14ac:dyDescent="0.25">
      <c r="A50" s="54"/>
      <c r="B50" s="11" t="s">
        <v>265</v>
      </c>
      <c r="C50" s="5" t="s">
        <v>266</v>
      </c>
      <c r="D50" s="34">
        <v>6120600</v>
      </c>
      <c r="E50" s="261">
        <f>IFERROR(SUMIFS('Budget Data by month'!F:F,'Budget Data by month'!$B:$B,$D$2,'Budget Data by month'!$C:$C,$B50),0)</f>
        <v>0</v>
      </c>
      <c r="F50" s="261">
        <f>IFERROR(SUMIFS('Budget Data by month'!G:G,'Budget Data by month'!$B:$B,$D$2,'Budget Data by month'!$C:$C,$B50),0)</f>
        <v>0</v>
      </c>
      <c r="G50" s="261">
        <f>IFERROR(SUMIFS('Budget Data by month'!H:H,'Budget Data by month'!$B:$B,$D$2,'Budget Data by month'!$C:$C,$B50),0)</f>
        <v>0</v>
      </c>
      <c r="H50" s="261">
        <f>IFERROR(SUMIFS('Budget Data by month'!I:I,'Budget Data by month'!$B:$B,$D$2,'Budget Data by month'!$C:$C,$B50),0)</f>
        <v>0</v>
      </c>
      <c r="I50" s="261">
        <f>IFERROR(SUMIFS('Budget Data by month'!J:J,'Budget Data by month'!$B:$B,$D$2,'Budget Data by month'!$C:$C,$B50),0)</f>
        <v>0</v>
      </c>
      <c r="J50" s="261">
        <f>IFERROR(SUMIFS('Budget Data by month'!K:K,'Budget Data by month'!$B:$B,$D$2,'Budget Data by month'!$C:$C,$B50),0)</f>
        <v>0</v>
      </c>
      <c r="K50" s="261">
        <f>IFERROR(SUMIFS('Budget Data by month'!L:L,'Budget Data by month'!$B:$B,$D$2,'Budget Data by month'!$C:$C,$B50),0)</f>
        <v>0</v>
      </c>
      <c r="L50" s="261">
        <f>IFERROR(SUMIFS('Budget Data by month'!M:M,'Budget Data by month'!$B:$B,$D$2,'Budget Data by month'!$C:$C,$B50),0)</f>
        <v>0</v>
      </c>
      <c r="M50" s="261">
        <f>IFERROR(SUMIFS('Budget Data by month'!N:N,'Budget Data by month'!$B:$B,$D$2,'Budget Data by month'!$C:$C,$B50),0)</f>
        <v>0</v>
      </c>
      <c r="N50" s="261">
        <f>IFERROR(SUMIFS('Budget Data by month'!O:O,'Budget Data by month'!$B:$B,$D$2,'Budget Data by month'!$C:$C,$B50),0)</f>
        <v>0</v>
      </c>
      <c r="O50" s="261">
        <f>IFERROR(SUMIFS('Budget Data by month'!P:P,'Budget Data by month'!$B:$B,$D$2,'Budget Data by month'!$C:$C,$B50),0)</f>
        <v>0</v>
      </c>
      <c r="P50" s="261">
        <f>IFERROR(SUMIFS('Budget Data by month'!Q:Q,'Budget Data by month'!$B:$B,$D$2,'Budget Data by month'!$C:$C,$B50),0)</f>
        <v>0</v>
      </c>
      <c r="Q50" s="261">
        <f>IFERROR(SUMIFS('Budget Data by month'!R:R,'Budget Data by month'!$B:$B,$D$2,'Budget Data by month'!$C:$C,$B50),0)</f>
        <v>0</v>
      </c>
      <c r="R50" s="55">
        <f t="shared" si="3"/>
        <v>0</v>
      </c>
      <c r="Z50" s="15"/>
    </row>
    <row r="51" spans="1:26" s="11" customFormat="1" x14ac:dyDescent="0.25">
      <c r="A51" s="54"/>
      <c r="B51" s="11" t="s">
        <v>267</v>
      </c>
      <c r="C51" s="5" t="s">
        <v>268</v>
      </c>
      <c r="D51" s="34">
        <v>6120400</v>
      </c>
      <c r="E51" s="261">
        <f>IFERROR(SUMIFS('Budget Data by month'!F:F,'Budget Data by month'!$B:$B,$D$2,'Budget Data by month'!$C:$C,$B51),0)</f>
        <v>0</v>
      </c>
      <c r="F51" s="261">
        <f>IFERROR(SUMIFS('Budget Data by month'!G:G,'Budget Data by month'!$B:$B,$D$2,'Budget Data by month'!$C:$C,$B51),0)</f>
        <v>0</v>
      </c>
      <c r="G51" s="261">
        <f>IFERROR(SUMIFS('Budget Data by month'!H:H,'Budget Data by month'!$B:$B,$D$2,'Budget Data by month'!$C:$C,$B51),0)</f>
        <v>0</v>
      </c>
      <c r="H51" s="261">
        <f>IFERROR(SUMIFS('Budget Data by month'!I:I,'Budget Data by month'!$B:$B,$D$2,'Budget Data by month'!$C:$C,$B51),0)</f>
        <v>0</v>
      </c>
      <c r="I51" s="261">
        <f>IFERROR(SUMIFS('Budget Data by month'!J:J,'Budget Data by month'!$B:$B,$D$2,'Budget Data by month'!$C:$C,$B51),0)</f>
        <v>0</v>
      </c>
      <c r="J51" s="261">
        <f>IFERROR(SUMIFS('Budget Data by month'!K:K,'Budget Data by month'!$B:$B,$D$2,'Budget Data by month'!$C:$C,$B51),0)</f>
        <v>0</v>
      </c>
      <c r="K51" s="261">
        <f>IFERROR(SUMIFS('Budget Data by month'!L:L,'Budget Data by month'!$B:$B,$D$2,'Budget Data by month'!$C:$C,$B51),0)</f>
        <v>0</v>
      </c>
      <c r="L51" s="261">
        <f>IFERROR(SUMIFS('Budget Data by month'!M:M,'Budget Data by month'!$B:$B,$D$2,'Budget Data by month'!$C:$C,$B51),0)</f>
        <v>0</v>
      </c>
      <c r="M51" s="261">
        <f>IFERROR(SUMIFS('Budget Data by month'!N:N,'Budget Data by month'!$B:$B,$D$2,'Budget Data by month'!$C:$C,$B51),0)</f>
        <v>0</v>
      </c>
      <c r="N51" s="261">
        <f>IFERROR(SUMIFS('Budget Data by month'!O:O,'Budget Data by month'!$B:$B,$D$2,'Budget Data by month'!$C:$C,$B51),0)</f>
        <v>0</v>
      </c>
      <c r="O51" s="261">
        <f>IFERROR(SUMIFS('Budget Data by month'!P:P,'Budget Data by month'!$B:$B,$D$2,'Budget Data by month'!$C:$C,$B51),0)</f>
        <v>0</v>
      </c>
      <c r="P51" s="261">
        <f>IFERROR(SUMIFS('Budget Data by month'!Q:Q,'Budget Data by month'!$B:$B,$D$2,'Budget Data by month'!$C:$C,$B51),0)</f>
        <v>0</v>
      </c>
      <c r="Q51" s="261">
        <f>IFERROR(SUMIFS('Budget Data by month'!R:R,'Budget Data by month'!$B:$B,$D$2,'Budget Data by month'!$C:$C,$B51),0)</f>
        <v>0</v>
      </c>
      <c r="R51" s="55">
        <f t="shared" si="3"/>
        <v>0</v>
      </c>
      <c r="Z51" s="15"/>
    </row>
    <row r="52" spans="1:26" s="11" customFormat="1" x14ac:dyDescent="0.25">
      <c r="A52" s="54"/>
      <c r="B52" s="11" t="s">
        <v>269</v>
      </c>
      <c r="C52" s="5" t="s">
        <v>270</v>
      </c>
      <c r="D52" s="34">
        <v>6140130</v>
      </c>
      <c r="E52" s="261">
        <f>IFERROR(SUMIFS('Budget Data by month'!F:F,'Budget Data by month'!$B:$B,$D$2,'Budget Data by month'!$C:$C,$B52),0)</f>
        <v>0</v>
      </c>
      <c r="F52" s="261">
        <f>IFERROR(SUMIFS('Budget Data by month'!G:G,'Budget Data by month'!$B:$B,$D$2,'Budget Data by month'!$C:$C,$B52),0)</f>
        <v>0</v>
      </c>
      <c r="G52" s="261">
        <f>IFERROR(SUMIFS('Budget Data by month'!H:H,'Budget Data by month'!$B:$B,$D$2,'Budget Data by month'!$C:$C,$B52),0)</f>
        <v>0</v>
      </c>
      <c r="H52" s="261">
        <f>IFERROR(SUMIFS('Budget Data by month'!I:I,'Budget Data by month'!$B:$B,$D$2,'Budget Data by month'!$C:$C,$B52),0)</f>
        <v>0</v>
      </c>
      <c r="I52" s="261">
        <f>IFERROR(SUMIFS('Budget Data by month'!J:J,'Budget Data by month'!$B:$B,$D$2,'Budget Data by month'!$C:$C,$B52),0)</f>
        <v>0</v>
      </c>
      <c r="J52" s="261">
        <f>IFERROR(SUMIFS('Budget Data by month'!K:K,'Budget Data by month'!$B:$B,$D$2,'Budget Data by month'!$C:$C,$B52),0)</f>
        <v>0</v>
      </c>
      <c r="K52" s="261">
        <f>IFERROR(SUMIFS('Budget Data by month'!L:L,'Budget Data by month'!$B:$B,$D$2,'Budget Data by month'!$C:$C,$B52),0)</f>
        <v>0</v>
      </c>
      <c r="L52" s="261">
        <f>IFERROR(SUMIFS('Budget Data by month'!M:M,'Budget Data by month'!$B:$B,$D$2,'Budget Data by month'!$C:$C,$B52),0)</f>
        <v>0</v>
      </c>
      <c r="M52" s="261">
        <f>IFERROR(SUMIFS('Budget Data by month'!N:N,'Budget Data by month'!$B:$B,$D$2,'Budget Data by month'!$C:$C,$B52),0)</f>
        <v>0</v>
      </c>
      <c r="N52" s="261">
        <f>IFERROR(SUMIFS('Budget Data by month'!O:O,'Budget Data by month'!$B:$B,$D$2,'Budget Data by month'!$C:$C,$B52),0)</f>
        <v>0</v>
      </c>
      <c r="O52" s="261">
        <f>IFERROR(SUMIFS('Budget Data by month'!P:P,'Budget Data by month'!$B:$B,$D$2,'Budget Data by month'!$C:$C,$B52),0)</f>
        <v>0</v>
      </c>
      <c r="P52" s="261">
        <f>IFERROR(SUMIFS('Budget Data by month'!Q:Q,'Budget Data by month'!$B:$B,$D$2,'Budget Data by month'!$C:$C,$B52),0)</f>
        <v>0</v>
      </c>
      <c r="Q52" s="261">
        <f>IFERROR(SUMIFS('Budget Data by month'!R:R,'Budget Data by month'!$B:$B,$D$2,'Budget Data by month'!$C:$C,$B52),0)</f>
        <v>0</v>
      </c>
      <c r="R52" s="55">
        <f t="shared" si="3"/>
        <v>0</v>
      </c>
      <c r="Z52" s="15"/>
    </row>
    <row r="53" spans="1:26" s="11" customFormat="1" x14ac:dyDescent="0.25">
      <c r="A53" s="54"/>
      <c r="B53" s="11" t="s">
        <v>271</v>
      </c>
      <c r="C53" s="5" t="s">
        <v>272</v>
      </c>
      <c r="D53" s="34">
        <v>6142460</v>
      </c>
      <c r="E53" s="261">
        <f>IFERROR(SUMIFS('Budget Data by month'!F:F,'Budget Data by month'!$B:$B,$D$2,'Budget Data by month'!$C:$C,$B53),0)</f>
        <v>0</v>
      </c>
      <c r="F53" s="261">
        <f>IFERROR(SUMIFS('Budget Data by month'!G:G,'Budget Data by month'!$B:$B,$D$2,'Budget Data by month'!$C:$C,$B53),0)</f>
        <v>0</v>
      </c>
      <c r="G53" s="261">
        <f>IFERROR(SUMIFS('Budget Data by month'!H:H,'Budget Data by month'!$B:$B,$D$2,'Budget Data by month'!$C:$C,$B53),0)</f>
        <v>0</v>
      </c>
      <c r="H53" s="261">
        <f>IFERROR(SUMIFS('Budget Data by month'!I:I,'Budget Data by month'!$B:$B,$D$2,'Budget Data by month'!$C:$C,$B53),0)</f>
        <v>0</v>
      </c>
      <c r="I53" s="261">
        <f>IFERROR(SUMIFS('Budget Data by month'!J:J,'Budget Data by month'!$B:$B,$D$2,'Budget Data by month'!$C:$C,$B53),0)</f>
        <v>0</v>
      </c>
      <c r="J53" s="261">
        <f>IFERROR(SUMIFS('Budget Data by month'!K:K,'Budget Data by month'!$B:$B,$D$2,'Budget Data by month'!$C:$C,$B53),0)</f>
        <v>0</v>
      </c>
      <c r="K53" s="261">
        <f>IFERROR(SUMIFS('Budget Data by month'!L:L,'Budget Data by month'!$B:$B,$D$2,'Budget Data by month'!$C:$C,$B53),0)</f>
        <v>0</v>
      </c>
      <c r="L53" s="261">
        <f>IFERROR(SUMIFS('Budget Data by month'!M:M,'Budget Data by month'!$B:$B,$D$2,'Budget Data by month'!$C:$C,$B53),0)</f>
        <v>0</v>
      </c>
      <c r="M53" s="261">
        <f>IFERROR(SUMIFS('Budget Data by month'!N:N,'Budget Data by month'!$B:$B,$D$2,'Budget Data by month'!$C:$C,$B53),0)</f>
        <v>0</v>
      </c>
      <c r="N53" s="261">
        <f>IFERROR(SUMIFS('Budget Data by month'!O:O,'Budget Data by month'!$B:$B,$D$2,'Budget Data by month'!$C:$C,$B53),0)</f>
        <v>0</v>
      </c>
      <c r="O53" s="261">
        <f>IFERROR(SUMIFS('Budget Data by month'!P:P,'Budget Data by month'!$B:$B,$D$2,'Budget Data by month'!$C:$C,$B53),0)</f>
        <v>0</v>
      </c>
      <c r="P53" s="261">
        <f>IFERROR(SUMIFS('Budget Data by month'!Q:Q,'Budget Data by month'!$B:$B,$D$2,'Budget Data by month'!$C:$C,$B53),0)</f>
        <v>0</v>
      </c>
      <c r="Q53" s="261">
        <f>IFERROR(SUMIFS('Budget Data by month'!R:R,'Budget Data by month'!$B:$B,$D$2,'Budget Data by month'!$C:$C,$B53),0)</f>
        <v>0</v>
      </c>
      <c r="R53" s="355">
        <f t="shared" si="3"/>
        <v>0</v>
      </c>
      <c r="Z53" s="15"/>
    </row>
    <row r="54" spans="1:26" s="11" customFormat="1" x14ac:dyDescent="0.25">
      <c r="A54" s="54"/>
      <c r="B54" s="11" t="s">
        <v>273</v>
      </c>
      <c r="C54" s="5" t="s">
        <v>274</v>
      </c>
      <c r="D54" s="34">
        <v>6142431</v>
      </c>
      <c r="E54" s="261">
        <f>IFERROR(SUMIFS('Budget Data by month'!F:F,'Budget Data by month'!$B:$B,$D$2,'Budget Data by month'!$C:$C,$B54),0)</f>
        <v>0</v>
      </c>
      <c r="F54" s="261">
        <f>IFERROR(SUMIFS('Budget Data by month'!G:G,'Budget Data by month'!$B:$B,$D$2,'Budget Data by month'!$C:$C,$B54),0)</f>
        <v>0</v>
      </c>
      <c r="G54" s="261">
        <f>IFERROR(SUMIFS('Budget Data by month'!H:H,'Budget Data by month'!$B:$B,$D$2,'Budget Data by month'!$C:$C,$B54),0)</f>
        <v>0</v>
      </c>
      <c r="H54" s="261">
        <f>IFERROR(SUMIFS('Budget Data by month'!I:I,'Budget Data by month'!$B:$B,$D$2,'Budget Data by month'!$C:$C,$B54),0)</f>
        <v>0</v>
      </c>
      <c r="I54" s="261">
        <f>IFERROR(SUMIFS('Budget Data by month'!J:J,'Budget Data by month'!$B:$B,$D$2,'Budget Data by month'!$C:$C,$B54),0)</f>
        <v>0</v>
      </c>
      <c r="J54" s="261">
        <f>IFERROR(SUMIFS('Budget Data by month'!K:K,'Budget Data by month'!$B:$B,$D$2,'Budget Data by month'!$C:$C,$B54),0)</f>
        <v>0</v>
      </c>
      <c r="K54" s="261">
        <f>IFERROR(SUMIFS('Budget Data by month'!L:L,'Budget Data by month'!$B:$B,$D$2,'Budget Data by month'!$C:$C,$B54),0)</f>
        <v>0</v>
      </c>
      <c r="L54" s="261">
        <f>IFERROR(SUMIFS('Budget Data by month'!M:M,'Budget Data by month'!$B:$B,$D$2,'Budget Data by month'!$C:$C,$B54),0)</f>
        <v>0</v>
      </c>
      <c r="M54" s="261">
        <f>IFERROR(SUMIFS('Budget Data by month'!N:N,'Budget Data by month'!$B:$B,$D$2,'Budget Data by month'!$C:$C,$B54),0)</f>
        <v>0</v>
      </c>
      <c r="N54" s="261">
        <f>IFERROR(SUMIFS('Budget Data by month'!O:O,'Budget Data by month'!$B:$B,$D$2,'Budget Data by month'!$C:$C,$B54),0)</f>
        <v>0</v>
      </c>
      <c r="O54" s="261">
        <f>IFERROR(SUMIFS('Budget Data by month'!P:P,'Budget Data by month'!$B:$B,$D$2,'Budget Data by month'!$C:$C,$B54),0)</f>
        <v>0</v>
      </c>
      <c r="P54" s="261">
        <f>IFERROR(SUMIFS('Budget Data by month'!Q:Q,'Budget Data by month'!$B:$B,$D$2,'Budget Data by month'!$C:$C,$B54),0)</f>
        <v>0</v>
      </c>
      <c r="Q54" s="261">
        <f>IFERROR(SUMIFS('Budget Data by month'!R:R,'Budget Data by month'!$B:$B,$D$2,'Budget Data by month'!$C:$C,$B54),0)</f>
        <v>0</v>
      </c>
      <c r="R54" s="355">
        <f t="shared" si="3"/>
        <v>0</v>
      </c>
      <c r="Z54" s="15"/>
    </row>
    <row r="55" spans="1:26" s="11" customFormat="1" x14ac:dyDescent="0.25">
      <c r="A55" s="54"/>
      <c r="B55" s="11" t="s">
        <v>275</v>
      </c>
      <c r="C55" s="5" t="s">
        <v>276</v>
      </c>
      <c r="D55" s="34">
        <v>6142432</v>
      </c>
      <c r="E55" s="261">
        <f>IFERROR(SUMIFS('Budget Data by month'!F:F,'Budget Data by month'!$B:$B,$D$2,'Budget Data by month'!$C:$C,$B55),0)</f>
        <v>0</v>
      </c>
      <c r="F55" s="261">
        <f>IFERROR(SUMIFS('Budget Data by month'!G:G,'Budget Data by month'!$B:$B,$D$2,'Budget Data by month'!$C:$C,$B55),0)</f>
        <v>0</v>
      </c>
      <c r="G55" s="261">
        <f>IFERROR(SUMIFS('Budget Data by month'!H:H,'Budget Data by month'!$B:$B,$D$2,'Budget Data by month'!$C:$C,$B55),0)</f>
        <v>0</v>
      </c>
      <c r="H55" s="261">
        <f>IFERROR(SUMIFS('Budget Data by month'!I:I,'Budget Data by month'!$B:$B,$D$2,'Budget Data by month'!$C:$C,$B55),0)</f>
        <v>0</v>
      </c>
      <c r="I55" s="261">
        <f>IFERROR(SUMIFS('Budget Data by month'!J:J,'Budget Data by month'!$B:$B,$D$2,'Budget Data by month'!$C:$C,$B55),0)</f>
        <v>0</v>
      </c>
      <c r="J55" s="261">
        <f>IFERROR(SUMIFS('Budget Data by month'!K:K,'Budget Data by month'!$B:$B,$D$2,'Budget Data by month'!$C:$C,$B55),0)</f>
        <v>0</v>
      </c>
      <c r="K55" s="261">
        <f>IFERROR(SUMIFS('Budget Data by month'!L:L,'Budget Data by month'!$B:$B,$D$2,'Budget Data by month'!$C:$C,$B55),0)</f>
        <v>0</v>
      </c>
      <c r="L55" s="261">
        <f>IFERROR(SUMIFS('Budget Data by month'!M:M,'Budget Data by month'!$B:$B,$D$2,'Budget Data by month'!$C:$C,$B55),0)</f>
        <v>0</v>
      </c>
      <c r="M55" s="261">
        <f>IFERROR(SUMIFS('Budget Data by month'!N:N,'Budget Data by month'!$B:$B,$D$2,'Budget Data by month'!$C:$C,$B55),0)</f>
        <v>0</v>
      </c>
      <c r="N55" s="261">
        <f>IFERROR(SUMIFS('Budget Data by month'!O:O,'Budget Data by month'!$B:$B,$D$2,'Budget Data by month'!$C:$C,$B55),0)</f>
        <v>0</v>
      </c>
      <c r="O55" s="261">
        <f>IFERROR(SUMIFS('Budget Data by month'!P:P,'Budget Data by month'!$B:$B,$D$2,'Budget Data by month'!$C:$C,$B55),0)</f>
        <v>0</v>
      </c>
      <c r="P55" s="261">
        <f>IFERROR(SUMIFS('Budget Data by month'!Q:Q,'Budget Data by month'!$B:$B,$D$2,'Budget Data by month'!$C:$C,$B55),0)</f>
        <v>0</v>
      </c>
      <c r="Q55" s="261">
        <f>IFERROR(SUMIFS('Budget Data by month'!R:R,'Budget Data by month'!$B:$B,$D$2,'Budget Data by month'!$C:$C,$B55),0)</f>
        <v>0</v>
      </c>
      <c r="R55" s="355">
        <f t="shared" si="3"/>
        <v>0</v>
      </c>
      <c r="Z55" s="15"/>
    </row>
    <row r="56" spans="1:26" s="11" customFormat="1" x14ac:dyDescent="0.25">
      <c r="A56" s="54"/>
      <c r="B56" s="11" t="s">
        <v>277</v>
      </c>
      <c r="C56" s="5" t="s">
        <v>278</v>
      </c>
      <c r="D56" s="34">
        <v>6142430</v>
      </c>
      <c r="E56" s="261">
        <f>IFERROR(SUMIFS('Budget Data by month'!F:F,'Budget Data by month'!$B:$B,$D$2,'Budget Data by month'!$C:$C,$B56),0)</f>
        <v>0</v>
      </c>
      <c r="F56" s="261">
        <f>IFERROR(SUMIFS('Budget Data by month'!G:G,'Budget Data by month'!$B:$B,$D$2,'Budget Data by month'!$C:$C,$B56),0)</f>
        <v>0</v>
      </c>
      <c r="G56" s="261">
        <f>IFERROR(SUMIFS('Budget Data by month'!H:H,'Budget Data by month'!$B:$B,$D$2,'Budget Data by month'!$C:$C,$B56),0)</f>
        <v>0</v>
      </c>
      <c r="H56" s="261">
        <f>IFERROR(SUMIFS('Budget Data by month'!I:I,'Budget Data by month'!$B:$B,$D$2,'Budget Data by month'!$C:$C,$B56),0)</f>
        <v>0</v>
      </c>
      <c r="I56" s="261">
        <f>IFERROR(SUMIFS('Budget Data by month'!J:J,'Budget Data by month'!$B:$B,$D$2,'Budget Data by month'!$C:$C,$B56),0)</f>
        <v>0</v>
      </c>
      <c r="J56" s="261">
        <f>IFERROR(SUMIFS('Budget Data by month'!K:K,'Budget Data by month'!$B:$B,$D$2,'Budget Data by month'!$C:$C,$B56),0)</f>
        <v>0</v>
      </c>
      <c r="K56" s="261">
        <f>IFERROR(SUMIFS('Budget Data by month'!L:L,'Budget Data by month'!$B:$B,$D$2,'Budget Data by month'!$C:$C,$B56),0)</f>
        <v>0</v>
      </c>
      <c r="L56" s="261">
        <f>IFERROR(SUMIFS('Budget Data by month'!M:M,'Budget Data by month'!$B:$B,$D$2,'Budget Data by month'!$C:$C,$B56),0)</f>
        <v>0</v>
      </c>
      <c r="M56" s="261">
        <f>IFERROR(SUMIFS('Budget Data by month'!N:N,'Budget Data by month'!$B:$B,$D$2,'Budget Data by month'!$C:$C,$B56),0)</f>
        <v>0</v>
      </c>
      <c r="N56" s="261">
        <f>IFERROR(SUMIFS('Budget Data by month'!O:O,'Budget Data by month'!$B:$B,$D$2,'Budget Data by month'!$C:$C,$B56),0)</f>
        <v>0</v>
      </c>
      <c r="O56" s="261">
        <f>IFERROR(SUMIFS('Budget Data by month'!P:P,'Budget Data by month'!$B:$B,$D$2,'Budget Data by month'!$C:$C,$B56),0)</f>
        <v>0</v>
      </c>
      <c r="P56" s="261">
        <f>IFERROR(SUMIFS('Budget Data by month'!Q:Q,'Budget Data by month'!$B:$B,$D$2,'Budget Data by month'!$C:$C,$B56),0)</f>
        <v>0</v>
      </c>
      <c r="Q56" s="261">
        <f>IFERROR(SUMIFS('Budget Data by month'!R:R,'Budget Data by month'!$B:$B,$D$2,'Budget Data by month'!$C:$C,$B56),0)</f>
        <v>0</v>
      </c>
      <c r="R56" s="355">
        <f t="shared" si="3"/>
        <v>0</v>
      </c>
      <c r="Z56" s="15"/>
    </row>
    <row r="57" spans="1:26" s="11" customFormat="1" x14ac:dyDescent="0.25">
      <c r="A57" s="54"/>
      <c r="B57" s="11" t="s">
        <v>279</v>
      </c>
      <c r="C57" s="5" t="s">
        <v>280</v>
      </c>
      <c r="D57" s="34">
        <v>6142433</v>
      </c>
      <c r="E57" s="261">
        <f>IFERROR(SUMIFS('Budget Data by month'!F:F,'Budget Data by month'!$B:$B,$D$2,'Budget Data by month'!$C:$C,$B57),0)</f>
        <v>0</v>
      </c>
      <c r="F57" s="261">
        <f>IFERROR(SUMIFS('Budget Data by month'!G:G,'Budget Data by month'!$B:$B,$D$2,'Budget Data by month'!$C:$C,$B57),0)</f>
        <v>0</v>
      </c>
      <c r="G57" s="261">
        <f>IFERROR(SUMIFS('Budget Data by month'!H:H,'Budget Data by month'!$B:$B,$D$2,'Budget Data by month'!$C:$C,$B57),0)</f>
        <v>0</v>
      </c>
      <c r="H57" s="261">
        <f>IFERROR(SUMIFS('Budget Data by month'!I:I,'Budget Data by month'!$B:$B,$D$2,'Budget Data by month'!$C:$C,$B57),0)</f>
        <v>0</v>
      </c>
      <c r="I57" s="261">
        <f>IFERROR(SUMIFS('Budget Data by month'!J:J,'Budget Data by month'!$B:$B,$D$2,'Budget Data by month'!$C:$C,$B57),0)</f>
        <v>0</v>
      </c>
      <c r="J57" s="261">
        <f>IFERROR(SUMIFS('Budget Data by month'!K:K,'Budget Data by month'!$B:$B,$D$2,'Budget Data by month'!$C:$C,$B57),0)</f>
        <v>0</v>
      </c>
      <c r="K57" s="261">
        <f>IFERROR(SUMIFS('Budget Data by month'!L:L,'Budget Data by month'!$B:$B,$D$2,'Budget Data by month'!$C:$C,$B57),0)</f>
        <v>0</v>
      </c>
      <c r="L57" s="261">
        <f>IFERROR(SUMIFS('Budget Data by month'!M:M,'Budget Data by month'!$B:$B,$D$2,'Budget Data by month'!$C:$C,$B57),0)</f>
        <v>0</v>
      </c>
      <c r="M57" s="261">
        <f>IFERROR(SUMIFS('Budget Data by month'!N:N,'Budget Data by month'!$B:$B,$D$2,'Budget Data by month'!$C:$C,$B57),0)</f>
        <v>0</v>
      </c>
      <c r="N57" s="261">
        <f>IFERROR(SUMIFS('Budget Data by month'!O:O,'Budget Data by month'!$B:$B,$D$2,'Budget Data by month'!$C:$C,$B57),0)</f>
        <v>0</v>
      </c>
      <c r="O57" s="261">
        <f>IFERROR(SUMIFS('Budget Data by month'!P:P,'Budget Data by month'!$B:$B,$D$2,'Budget Data by month'!$C:$C,$B57),0)</f>
        <v>0</v>
      </c>
      <c r="P57" s="261">
        <f>IFERROR(SUMIFS('Budget Data by month'!Q:Q,'Budget Data by month'!$B:$B,$D$2,'Budget Data by month'!$C:$C,$B57),0)</f>
        <v>0</v>
      </c>
      <c r="Q57" s="261">
        <f>IFERROR(SUMIFS('Budget Data by month'!R:R,'Budget Data by month'!$B:$B,$D$2,'Budget Data by month'!$C:$C,$B57),0)</f>
        <v>0</v>
      </c>
      <c r="R57" s="355">
        <f t="shared" si="3"/>
        <v>0</v>
      </c>
      <c r="Z57" s="15"/>
    </row>
    <row r="58" spans="1:26" s="11" customFormat="1" x14ac:dyDescent="0.25">
      <c r="A58" s="54"/>
      <c r="B58" s="11" t="s">
        <v>281</v>
      </c>
      <c r="C58" s="5" t="s">
        <v>282</v>
      </c>
      <c r="D58" s="34">
        <v>6142440</v>
      </c>
      <c r="E58" s="261">
        <f>IFERROR(SUMIFS('Budget Data by month'!F:F,'Budget Data by month'!$B:$B,$D$2,'Budget Data by month'!$C:$C,$B58),0)</f>
        <v>0</v>
      </c>
      <c r="F58" s="261">
        <f>IFERROR(SUMIFS('Budget Data by month'!G:G,'Budget Data by month'!$B:$B,$D$2,'Budget Data by month'!$C:$C,$B58),0)</f>
        <v>0</v>
      </c>
      <c r="G58" s="261">
        <f>IFERROR(SUMIFS('Budget Data by month'!H:H,'Budget Data by month'!$B:$B,$D$2,'Budget Data by month'!$C:$C,$B58),0)</f>
        <v>0</v>
      </c>
      <c r="H58" s="261">
        <f>IFERROR(SUMIFS('Budget Data by month'!I:I,'Budget Data by month'!$B:$B,$D$2,'Budget Data by month'!$C:$C,$B58),0)</f>
        <v>0</v>
      </c>
      <c r="I58" s="261">
        <f>IFERROR(SUMIFS('Budget Data by month'!J:J,'Budget Data by month'!$B:$B,$D$2,'Budget Data by month'!$C:$C,$B58),0)</f>
        <v>0</v>
      </c>
      <c r="J58" s="261">
        <f>IFERROR(SUMIFS('Budget Data by month'!K:K,'Budget Data by month'!$B:$B,$D$2,'Budget Data by month'!$C:$C,$B58),0)</f>
        <v>0</v>
      </c>
      <c r="K58" s="261">
        <f>IFERROR(SUMIFS('Budget Data by month'!L:L,'Budget Data by month'!$B:$B,$D$2,'Budget Data by month'!$C:$C,$B58),0)</f>
        <v>0</v>
      </c>
      <c r="L58" s="261">
        <f>IFERROR(SUMIFS('Budget Data by month'!M:M,'Budget Data by month'!$B:$B,$D$2,'Budget Data by month'!$C:$C,$B58),0)</f>
        <v>0</v>
      </c>
      <c r="M58" s="261">
        <f>IFERROR(SUMIFS('Budget Data by month'!N:N,'Budget Data by month'!$B:$B,$D$2,'Budget Data by month'!$C:$C,$B58),0)</f>
        <v>0</v>
      </c>
      <c r="N58" s="261">
        <f>IFERROR(SUMIFS('Budget Data by month'!O:O,'Budget Data by month'!$B:$B,$D$2,'Budget Data by month'!$C:$C,$B58),0)</f>
        <v>0</v>
      </c>
      <c r="O58" s="261">
        <f>IFERROR(SUMIFS('Budget Data by month'!P:P,'Budget Data by month'!$B:$B,$D$2,'Budget Data by month'!$C:$C,$B58),0)</f>
        <v>0</v>
      </c>
      <c r="P58" s="261">
        <f>IFERROR(SUMIFS('Budget Data by month'!Q:Q,'Budget Data by month'!$B:$B,$D$2,'Budget Data by month'!$C:$C,$B58),0)</f>
        <v>0</v>
      </c>
      <c r="Q58" s="261">
        <f>IFERROR(SUMIFS('Budget Data by month'!R:R,'Budget Data by month'!$B:$B,$D$2,'Budget Data by month'!$C:$C,$B58),0)</f>
        <v>0</v>
      </c>
      <c r="R58" s="355">
        <f t="shared" si="3"/>
        <v>0</v>
      </c>
      <c r="Z58" s="15"/>
    </row>
    <row r="59" spans="1:26" s="11" customFormat="1" x14ac:dyDescent="0.25">
      <c r="A59" s="54"/>
      <c r="B59" s="11" t="s">
        <v>283</v>
      </c>
      <c r="C59" s="5" t="s">
        <v>284</v>
      </c>
      <c r="D59" s="34">
        <v>6142434</v>
      </c>
      <c r="E59" s="261">
        <f>IFERROR(SUMIFS('Budget Data by month'!F:F,'Budget Data by month'!$B:$B,$D$2,'Budget Data by month'!$C:$C,$B59),0)</f>
        <v>0</v>
      </c>
      <c r="F59" s="261">
        <f>IFERROR(SUMIFS('Budget Data by month'!G:G,'Budget Data by month'!$B:$B,$D$2,'Budget Data by month'!$C:$C,$B59),0)</f>
        <v>0</v>
      </c>
      <c r="G59" s="261">
        <f>IFERROR(SUMIFS('Budget Data by month'!H:H,'Budget Data by month'!$B:$B,$D$2,'Budget Data by month'!$C:$C,$B59),0)</f>
        <v>0</v>
      </c>
      <c r="H59" s="261">
        <f>IFERROR(SUMIFS('Budget Data by month'!I:I,'Budget Data by month'!$B:$B,$D$2,'Budget Data by month'!$C:$C,$B59),0)</f>
        <v>0</v>
      </c>
      <c r="I59" s="261">
        <f>IFERROR(SUMIFS('Budget Data by month'!J:J,'Budget Data by month'!$B:$B,$D$2,'Budget Data by month'!$C:$C,$B59),0)</f>
        <v>0</v>
      </c>
      <c r="J59" s="261">
        <f>IFERROR(SUMIFS('Budget Data by month'!K:K,'Budget Data by month'!$B:$B,$D$2,'Budget Data by month'!$C:$C,$B59),0)</f>
        <v>0</v>
      </c>
      <c r="K59" s="261">
        <f>IFERROR(SUMIFS('Budget Data by month'!L:L,'Budget Data by month'!$B:$B,$D$2,'Budget Data by month'!$C:$C,$B59),0)</f>
        <v>0</v>
      </c>
      <c r="L59" s="261">
        <f>IFERROR(SUMIFS('Budget Data by month'!M:M,'Budget Data by month'!$B:$B,$D$2,'Budget Data by month'!$C:$C,$B59),0)</f>
        <v>0</v>
      </c>
      <c r="M59" s="261">
        <f>IFERROR(SUMIFS('Budget Data by month'!N:N,'Budget Data by month'!$B:$B,$D$2,'Budget Data by month'!$C:$C,$B59),0)</f>
        <v>0</v>
      </c>
      <c r="N59" s="261">
        <f>IFERROR(SUMIFS('Budget Data by month'!O:O,'Budget Data by month'!$B:$B,$D$2,'Budget Data by month'!$C:$C,$B59),0)</f>
        <v>0</v>
      </c>
      <c r="O59" s="261">
        <f>IFERROR(SUMIFS('Budget Data by month'!P:P,'Budget Data by month'!$B:$B,$D$2,'Budget Data by month'!$C:$C,$B59),0)</f>
        <v>0</v>
      </c>
      <c r="P59" s="261">
        <f>IFERROR(SUMIFS('Budget Data by month'!Q:Q,'Budget Data by month'!$B:$B,$D$2,'Budget Data by month'!$C:$C,$B59),0)</f>
        <v>0</v>
      </c>
      <c r="Q59" s="261">
        <f>IFERROR(SUMIFS('Budget Data by month'!R:R,'Budget Data by month'!$B:$B,$D$2,'Budget Data by month'!$C:$C,$B59),0)</f>
        <v>0</v>
      </c>
      <c r="R59" s="355">
        <f t="shared" si="3"/>
        <v>0</v>
      </c>
      <c r="Z59" s="15"/>
    </row>
    <row r="60" spans="1:26" s="11" customFormat="1" x14ac:dyDescent="0.25">
      <c r="A60" s="54"/>
      <c r="B60" s="11" t="s">
        <v>285</v>
      </c>
      <c r="C60" s="5" t="s">
        <v>286</v>
      </c>
      <c r="D60" s="34">
        <v>6146100</v>
      </c>
      <c r="E60" s="261">
        <f>IFERROR(SUMIFS('Budget Data by month'!F:F,'Budget Data by month'!$B:$B,$D$2,'Budget Data by month'!$C:$C,$B60),0)</f>
        <v>0</v>
      </c>
      <c r="F60" s="261">
        <f>IFERROR(SUMIFS('Budget Data by month'!G:G,'Budget Data by month'!$B:$B,$D$2,'Budget Data by month'!$C:$C,$B60),0)</f>
        <v>0</v>
      </c>
      <c r="G60" s="261">
        <f>IFERROR(SUMIFS('Budget Data by month'!H:H,'Budget Data by month'!$B:$B,$D$2,'Budget Data by month'!$C:$C,$B60),0)</f>
        <v>0</v>
      </c>
      <c r="H60" s="261">
        <f>IFERROR(SUMIFS('Budget Data by month'!I:I,'Budget Data by month'!$B:$B,$D$2,'Budget Data by month'!$C:$C,$B60),0)</f>
        <v>0</v>
      </c>
      <c r="I60" s="261">
        <f>IFERROR(SUMIFS('Budget Data by month'!J:J,'Budget Data by month'!$B:$B,$D$2,'Budget Data by month'!$C:$C,$B60),0)</f>
        <v>0</v>
      </c>
      <c r="J60" s="261">
        <f>IFERROR(SUMIFS('Budget Data by month'!K:K,'Budget Data by month'!$B:$B,$D$2,'Budget Data by month'!$C:$C,$B60),0)</f>
        <v>0</v>
      </c>
      <c r="K60" s="261">
        <f>IFERROR(SUMIFS('Budget Data by month'!L:L,'Budget Data by month'!$B:$B,$D$2,'Budget Data by month'!$C:$C,$B60),0)</f>
        <v>0</v>
      </c>
      <c r="L60" s="261">
        <f>IFERROR(SUMIFS('Budget Data by month'!M:M,'Budget Data by month'!$B:$B,$D$2,'Budget Data by month'!$C:$C,$B60),0)</f>
        <v>0</v>
      </c>
      <c r="M60" s="261">
        <f>IFERROR(SUMIFS('Budget Data by month'!N:N,'Budget Data by month'!$B:$B,$D$2,'Budget Data by month'!$C:$C,$B60),0)</f>
        <v>0</v>
      </c>
      <c r="N60" s="261">
        <f>IFERROR(SUMIFS('Budget Data by month'!O:O,'Budget Data by month'!$B:$B,$D$2,'Budget Data by month'!$C:$C,$B60),0)</f>
        <v>0</v>
      </c>
      <c r="O60" s="261">
        <f>IFERROR(SUMIFS('Budget Data by month'!P:P,'Budget Data by month'!$B:$B,$D$2,'Budget Data by month'!$C:$C,$B60),0)</f>
        <v>0</v>
      </c>
      <c r="P60" s="261">
        <f>IFERROR(SUMIFS('Budget Data by month'!Q:Q,'Budget Data by month'!$B:$B,$D$2,'Budget Data by month'!$C:$C,$B60),0)</f>
        <v>0</v>
      </c>
      <c r="Q60" s="261">
        <f>IFERROR(SUMIFS('Budget Data by month'!R:R,'Budget Data by month'!$B:$B,$D$2,'Budget Data by month'!$C:$C,$B60),0)</f>
        <v>0</v>
      </c>
      <c r="R60" s="55">
        <f t="shared" si="3"/>
        <v>0</v>
      </c>
      <c r="Z60" s="15"/>
    </row>
    <row r="61" spans="1:26" s="11" customFormat="1" x14ac:dyDescent="0.25">
      <c r="A61" s="54"/>
      <c r="B61" s="11" t="s">
        <v>287</v>
      </c>
      <c r="C61" s="5" t="s">
        <v>288</v>
      </c>
      <c r="D61" s="34">
        <v>6140000</v>
      </c>
      <c r="E61" s="261">
        <f>IFERROR(SUMIFS('Budget Data by month'!F:F,'Budget Data by month'!$B:$B,$D$2,'Budget Data by month'!$C:$C,$B61),0)</f>
        <v>0</v>
      </c>
      <c r="F61" s="261">
        <f>IFERROR(SUMIFS('Budget Data by month'!G:G,'Budget Data by month'!$B:$B,$D$2,'Budget Data by month'!$C:$C,$B61),0)</f>
        <v>0</v>
      </c>
      <c r="G61" s="261">
        <f>IFERROR(SUMIFS('Budget Data by month'!H:H,'Budget Data by month'!$B:$B,$D$2,'Budget Data by month'!$C:$C,$B61),0)</f>
        <v>0</v>
      </c>
      <c r="H61" s="261">
        <f>IFERROR(SUMIFS('Budget Data by month'!I:I,'Budget Data by month'!$B:$B,$D$2,'Budget Data by month'!$C:$C,$B61),0)</f>
        <v>0</v>
      </c>
      <c r="I61" s="261">
        <f>IFERROR(SUMIFS('Budget Data by month'!J:J,'Budget Data by month'!$B:$B,$D$2,'Budget Data by month'!$C:$C,$B61),0)</f>
        <v>0</v>
      </c>
      <c r="J61" s="261">
        <f>IFERROR(SUMIFS('Budget Data by month'!K:K,'Budget Data by month'!$B:$B,$D$2,'Budget Data by month'!$C:$C,$B61),0)</f>
        <v>0</v>
      </c>
      <c r="K61" s="261">
        <f>IFERROR(SUMIFS('Budget Data by month'!L:L,'Budget Data by month'!$B:$B,$D$2,'Budget Data by month'!$C:$C,$B61),0)</f>
        <v>0</v>
      </c>
      <c r="L61" s="261">
        <f>IFERROR(SUMIFS('Budget Data by month'!M:M,'Budget Data by month'!$B:$B,$D$2,'Budget Data by month'!$C:$C,$B61),0)</f>
        <v>0</v>
      </c>
      <c r="M61" s="261">
        <f>IFERROR(SUMIFS('Budget Data by month'!N:N,'Budget Data by month'!$B:$B,$D$2,'Budget Data by month'!$C:$C,$B61),0)</f>
        <v>0</v>
      </c>
      <c r="N61" s="261">
        <f>IFERROR(SUMIFS('Budget Data by month'!O:O,'Budget Data by month'!$B:$B,$D$2,'Budget Data by month'!$C:$C,$B61),0)</f>
        <v>0</v>
      </c>
      <c r="O61" s="261">
        <f>IFERROR(SUMIFS('Budget Data by month'!P:P,'Budget Data by month'!$B:$B,$D$2,'Budget Data by month'!$C:$C,$B61),0)</f>
        <v>0</v>
      </c>
      <c r="P61" s="261">
        <f>IFERROR(SUMIFS('Budget Data by month'!Q:Q,'Budget Data by month'!$B:$B,$D$2,'Budget Data by month'!$C:$C,$B61),0)</f>
        <v>0</v>
      </c>
      <c r="Q61" s="261">
        <f>IFERROR(SUMIFS('Budget Data by month'!R:R,'Budget Data by month'!$B:$B,$D$2,'Budget Data by month'!$C:$C,$B61),0)</f>
        <v>0</v>
      </c>
      <c r="R61" s="55">
        <f t="shared" si="3"/>
        <v>0</v>
      </c>
      <c r="Z61" s="15"/>
    </row>
    <row r="62" spans="1:26" s="11" customFormat="1" x14ac:dyDescent="0.25">
      <c r="A62" s="54"/>
      <c r="B62" s="11" t="s">
        <v>289</v>
      </c>
      <c r="C62" s="5" t="s">
        <v>290</v>
      </c>
      <c r="D62" s="34">
        <v>6121600</v>
      </c>
      <c r="E62" s="261">
        <f>IFERROR(SUMIFS('Budget Data by month'!F:F,'Budget Data by month'!$B:$B,$D$2,'Budget Data by month'!$C:$C,$B62),0)</f>
        <v>0</v>
      </c>
      <c r="F62" s="261">
        <f>IFERROR(SUMIFS('Budget Data by month'!G:G,'Budget Data by month'!$B:$B,$D$2,'Budget Data by month'!$C:$C,$B62),0)</f>
        <v>0</v>
      </c>
      <c r="G62" s="261">
        <f>IFERROR(SUMIFS('Budget Data by month'!H:H,'Budget Data by month'!$B:$B,$D$2,'Budget Data by month'!$C:$C,$B62),0)</f>
        <v>0</v>
      </c>
      <c r="H62" s="261">
        <f>IFERROR(SUMIFS('Budget Data by month'!I:I,'Budget Data by month'!$B:$B,$D$2,'Budget Data by month'!$C:$C,$B62),0)</f>
        <v>0</v>
      </c>
      <c r="I62" s="261">
        <f>IFERROR(SUMIFS('Budget Data by month'!J:J,'Budget Data by month'!$B:$B,$D$2,'Budget Data by month'!$C:$C,$B62),0)</f>
        <v>0</v>
      </c>
      <c r="J62" s="261">
        <f>IFERROR(SUMIFS('Budget Data by month'!K:K,'Budget Data by month'!$B:$B,$D$2,'Budget Data by month'!$C:$C,$B62),0)</f>
        <v>0</v>
      </c>
      <c r="K62" s="261">
        <f>IFERROR(SUMIFS('Budget Data by month'!L:L,'Budget Data by month'!$B:$B,$D$2,'Budget Data by month'!$C:$C,$B62),0)</f>
        <v>0</v>
      </c>
      <c r="L62" s="261">
        <f>IFERROR(SUMIFS('Budget Data by month'!M:M,'Budget Data by month'!$B:$B,$D$2,'Budget Data by month'!$C:$C,$B62),0)</f>
        <v>0</v>
      </c>
      <c r="M62" s="261">
        <f>IFERROR(SUMIFS('Budget Data by month'!N:N,'Budget Data by month'!$B:$B,$D$2,'Budget Data by month'!$C:$C,$B62),0)</f>
        <v>0</v>
      </c>
      <c r="N62" s="261">
        <f>IFERROR(SUMIFS('Budget Data by month'!O:O,'Budget Data by month'!$B:$B,$D$2,'Budget Data by month'!$C:$C,$B62),0)</f>
        <v>0</v>
      </c>
      <c r="O62" s="261">
        <f>IFERROR(SUMIFS('Budget Data by month'!P:P,'Budget Data by month'!$B:$B,$D$2,'Budget Data by month'!$C:$C,$B62),0)</f>
        <v>0</v>
      </c>
      <c r="P62" s="261">
        <f>IFERROR(SUMIFS('Budget Data by month'!Q:Q,'Budget Data by month'!$B:$B,$D$2,'Budget Data by month'!$C:$C,$B62),0)</f>
        <v>0</v>
      </c>
      <c r="Q62" s="261">
        <f>IFERROR(SUMIFS('Budget Data by month'!R:R,'Budget Data by month'!$B:$B,$D$2,'Budget Data by month'!$C:$C,$B62),0)</f>
        <v>0</v>
      </c>
      <c r="R62" s="55">
        <f t="shared" si="3"/>
        <v>0</v>
      </c>
      <c r="Z62" s="15"/>
    </row>
    <row r="63" spans="1:26" s="11" customFormat="1" x14ac:dyDescent="0.25">
      <c r="A63" s="54"/>
      <c r="B63" s="11" t="s">
        <v>291</v>
      </c>
      <c r="C63" s="5" t="s">
        <v>292</v>
      </c>
      <c r="D63" s="56">
        <v>6151110</v>
      </c>
      <c r="E63" s="261">
        <f>IFERROR(SUMIFS('Budget Data by month'!F:F,'Budget Data by month'!$B:$B,$D$2,'Budget Data by month'!$C:$C,$B63),0)</f>
        <v>0</v>
      </c>
      <c r="F63" s="261">
        <f>IFERROR(SUMIFS('Budget Data by month'!G:G,'Budget Data by month'!$B:$B,$D$2,'Budget Data by month'!$C:$C,$B63),0)</f>
        <v>0</v>
      </c>
      <c r="G63" s="261">
        <f>IFERROR(SUMIFS('Budget Data by month'!H:H,'Budget Data by month'!$B:$B,$D$2,'Budget Data by month'!$C:$C,$B63),0)</f>
        <v>0</v>
      </c>
      <c r="H63" s="261">
        <f>IFERROR(SUMIFS('Budget Data by month'!I:I,'Budget Data by month'!$B:$B,$D$2,'Budget Data by month'!$C:$C,$B63),0)</f>
        <v>0</v>
      </c>
      <c r="I63" s="261">
        <f>IFERROR(SUMIFS('Budget Data by month'!J:J,'Budget Data by month'!$B:$B,$D$2,'Budget Data by month'!$C:$C,$B63),0)</f>
        <v>0</v>
      </c>
      <c r="J63" s="261">
        <f>IFERROR(SUMIFS('Budget Data by month'!K:K,'Budget Data by month'!$B:$B,$D$2,'Budget Data by month'!$C:$C,$B63),0)</f>
        <v>0</v>
      </c>
      <c r="K63" s="261">
        <f>IFERROR(SUMIFS('Budget Data by month'!L:L,'Budget Data by month'!$B:$B,$D$2,'Budget Data by month'!$C:$C,$B63),0)</f>
        <v>0</v>
      </c>
      <c r="L63" s="261">
        <f>IFERROR(SUMIFS('Budget Data by month'!M:M,'Budget Data by month'!$B:$B,$D$2,'Budget Data by month'!$C:$C,$B63),0)</f>
        <v>0</v>
      </c>
      <c r="M63" s="261">
        <f>IFERROR(SUMIFS('Budget Data by month'!N:N,'Budget Data by month'!$B:$B,$D$2,'Budget Data by month'!$C:$C,$B63),0)</f>
        <v>0</v>
      </c>
      <c r="N63" s="261">
        <f>IFERROR(SUMIFS('Budget Data by month'!O:O,'Budget Data by month'!$B:$B,$D$2,'Budget Data by month'!$C:$C,$B63),0)</f>
        <v>0</v>
      </c>
      <c r="O63" s="261">
        <f>IFERROR(SUMIFS('Budget Data by month'!P:P,'Budget Data by month'!$B:$B,$D$2,'Budget Data by month'!$C:$C,$B63),0)</f>
        <v>0</v>
      </c>
      <c r="P63" s="261">
        <f>IFERROR(SUMIFS('Budget Data by month'!Q:Q,'Budget Data by month'!$B:$B,$D$2,'Budget Data by month'!$C:$C,$B63),0)</f>
        <v>0</v>
      </c>
      <c r="Q63" s="261">
        <f>IFERROR(SUMIFS('Budget Data by month'!R:R,'Budget Data by month'!$B:$B,$D$2,'Budget Data by month'!$C:$C,$B63),0)</f>
        <v>0</v>
      </c>
      <c r="R63" s="55">
        <f t="shared" si="3"/>
        <v>0</v>
      </c>
      <c r="Z63" s="15"/>
    </row>
    <row r="64" spans="1:26" s="11" customFormat="1" x14ac:dyDescent="0.25">
      <c r="A64" s="54"/>
      <c r="B64" s="11" t="s">
        <v>293</v>
      </c>
      <c r="C64" s="5" t="s">
        <v>294</v>
      </c>
      <c r="D64" s="34">
        <v>6140200</v>
      </c>
      <c r="E64" s="261">
        <f>IFERROR(SUMIFS('Budget Data by month'!F:F,'Budget Data by month'!$B:$B,$D$2,'Budget Data by month'!$C:$C,$B64),0)</f>
        <v>0</v>
      </c>
      <c r="F64" s="261">
        <f>IFERROR(SUMIFS('Budget Data by month'!G:G,'Budget Data by month'!$B:$B,$D$2,'Budget Data by month'!$C:$C,$B64),0)</f>
        <v>0</v>
      </c>
      <c r="G64" s="261">
        <f>IFERROR(SUMIFS('Budget Data by month'!H:H,'Budget Data by month'!$B:$B,$D$2,'Budget Data by month'!$C:$C,$B64),0)</f>
        <v>0</v>
      </c>
      <c r="H64" s="261">
        <f>IFERROR(SUMIFS('Budget Data by month'!I:I,'Budget Data by month'!$B:$B,$D$2,'Budget Data by month'!$C:$C,$B64),0)</f>
        <v>0</v>
      </c>
      <c r="I64" s="261">
        <f>IFERROR(SUMIFS('Budget Data by month'!J:J,'Budget Data by month'!$B:$B,$D$2,'Budget Data by month'!$C:$C,$B64),0)</f>
        <v>0</v>
      </c>
      <c r="J64" s="261">
        <f>IFERROR(SUMIFS('Budget Data by month'!K:K,'Budget Data by month'!$B:$B,$D$2,'Budget Data by month'!$C:$C,$B64),0)</f>
        <v>0</v>
      </c>
      <c r="K64" s="261">
        <f>IFERROR(SUMIFS('Budget Data by month'!L:L,'Budget Data by month'!$B:$B,$D$2,'Budget Data by month'!$C:$C,$B64),0)</f>
        <v>0</v>
      </c>
      <c r="L64" s="261">
        <f>IFERROR(SUMIFS('Budget Data by month'!M:M,'Budget Data by month'!$B:$B,$D$2,'Budget Data by month'!$C:$C,$B64),0)</f>
        <v>0</v>
      </c>
      <c r="M64" s="261">
        <f>IFERROR(SUMIFS('Budget Data by month'!N:N,'Budget Data by month'!$B:$B,$D$2,'Budget Data by month'!$C:$C,$B64),0)</f>
        <v>0</v>
      </c>
      <c r="N64" s="261">
        <f>IFERROR(SUMIFS('Budget Data by month'!O:O,'Budget Data by month'!$B:$B,$D$2,'Budget Data by month'!$C:$C,$B64),0)</f>
        <v>0</v>
      </c>
      <c r="O64" s="261">
        <f>IFERROR(SUMIFS('Budget Data by month'!P:P,'Budget Data by month'!$B:$B,$D$2,'Budget Data by month'!$C:$C,$B64),0)</f>
        <v>0</v>
      </c>
      <c r="P64" s="261">
        <f>IFERROR(SUMIFS('Budget Data by month'!Q:Q,'Budget Data by month'!$B:$B,$D$2,'Budget Data by month'!$C:$C,$B64),0)</f>
        <v>0</v>
      </c>
      <c r="Q64" s="261">
        <f>IFERROR(SUMIFS('Budget Data by month'!R:R,'Budget Data by month'!$B:$B,$D$2,'Budget Data by month'!$C:$C,$B64),0)</f>
        <v>0</v>
      </c>
      <c r="R64" s="55">
        <f t="shared" si="3"/>
        <v>0</v>
      </c>
      <c r="Z64" s="15"/>
    </row>
    <row r="65" spans="1:26" s="11" customFormat="1" x14ac:dyDescent="0.25">
      <c r="A65" s="54"/>
      <c r="B65" s="11" t="s">
        <v>295</v>
      </c>
      <c r="C65" s="5" t="s">
        <v>296</v>
      </c>
      <c r="D65" s="34">
        <v>6111000</v>
      </c>
      <c r="E65" s="261">
        <f>IFERROR(SUMIFS('Budget Data by month'!F:F,'Budget Data by month'!$B:$B,$D$2,'Budget Data by month'!$C:$C,$B65),0)</f>
        <v>0</v>
      </c>
      <c r="F65" s="261">
        <f>IFERROR(SUMIFS('Budget Data by month'!G:G,'Budget Data by month'!$B:$B,$D$2,'Budget Data by month'!$C:$C,$B65),0)</f>
        <v>0</v>
      </c>
      <c r="G65" s="261">
        <f>IFERROR(SUMIFS('Budget Data by month'!H:H,'Budget Data by month'!$B:$B,$D$2,'Budget Data by month'!$C:$C,$B65),0)</f>
        <v>0</v>
      </c>
      <c r="H65" s="261">
        <f>IFERROR(SUMIFS('Budget Data by month'!I:I,'Budget Data by month'!$B:$B,$D$2,'Budget Data by month'!$C:$C,$B65),0)</f>
        <v>0</v>
      </c>
      <c r="I65" s="261">
        <f>IFERROR(SUMIFS('Budget Data by month'!J:J,'Budget Data by month'!$B:$B,$D$2,'Budget Data by month'!$C:$C,$B65),0)</f>
        <v>0</v>
      </c>
      <c r="J65" s="261">
        <f>IFERROR(SUMIFS('Budget Data by month'!K:K,'Budget Data by month'!$B:$B,$D$2,'Budget Data by month'!$C:$C,$B65),0)</f>
        <v>0</v>
      </c>
      <c r="K65" s="261">
        <f>IFERROR(SUMIFS('Budget Data by month'!L:L,'Budget Data by month'!$B:$B,$D$2,'Budget Data by month'!$C:$C,$B65),0)</f>
        <v>0</v>
      </c>
      <c r="L65" s="261">
        <f>IFERROR(SUMIFS('Budget Data by month'!M:M,'Budget Data by month'!$B:$B,$D$2,'Budget Data by month'!$C:$C,$B65),0)</f>
        <v>0</v>
      </c>
      <c r="M65" s="261">
        <f>IFERROR(SUMIFS('Budget Data by month'!N:N,'Budget Data by month'!$B:$B,$D$2,'Budget Data by month'!$C:$C,$B65),0)</f>
        <v>0</v>
      </c>
      <c r="N65" s="261">
        <f>IFERROR(SUMIFS('Budget Data by month'!O:O,'Budget Data by month'!$B:$B,$D$2,'Budget Data by month'!$C:$C,$B65),0)</f>
        <v>0</v>
      </c>
      <c r="O65" s="261">
        <f>IFERROR(SUMIFS('Budget Data by month'!P:P,'Budget Data by month'!$B:$B,$D$2,'Budget Data by month'!$C:$C,$B65),0)</f>
        <v>0</v>
      </c>
      <c r="P65" s="261">
        <f>IFERROR(SUMIFS('Budget Data by month'!Q:Q,'Budget Data by month'!$B:$B,$D$2,'Budget Data by month'!$C:$C,$B65),0)</f>
        <v>0</v>
      </c>
      <c r="Q65" s="261">
        <f>IFERROR(SUMIFS('Budget Data by month'!R:R,'Budget Data by month'!$B:$B,$D$2,'Budget Data by month'!$C:$C,$B65),0)</f>
        <v>0</v>
      </c>
      <c r="R65" s="55">
        <f t="shared" si="3"/>
        <v>0</v>
      </c>
      <c r="Z65" s="15"/>
    </row>
    <row r="66" spans="1:26" s="11" customFormat="1" x14ac:dyDescent="0.25">
      <c r="A66" s="54"/>
      <c r="B66" s="11" t="s">
        <v>297</v>
      </c>
      <c r="C66" s="5" t="s">
        <v>298</v>
      </c>
      <c r="D66" s="34">
        <v>6170100</v>
      </c>
      <c r="E66" s="261">
        <f>IFERROR(SUMIFS('Budget Data by month'!F:F,'Budget Data by month'!$B:$B,$D$2,'Budget Data by month'!$C:$C,$B66),0)</f>
        <v>0</v>
      </c>
      <c r="F66" s="261">
        <f>IFERROR(SUMIFS('Budget Data by month'!G:G,'Budget Data by month'!$B:$B,$D$2,'Budget Data by month'!$C:$C,$B66),0)</f>
        <v>0</v>
      </c>
      <c r="G66" s="261">
        <f>IFERROR(SUMIFS('Budget Data by month'!H:H,'Budget Data by month'!$B:$B,$D$2,'Budget Data by month'!$C:$C,$B66),0)</f>
        <v>0</v>
      </c>
      <c r="H66" s="261">
        <f>IFERROR(SUMIFS('Budget Data by month'!I:I,'Budget Data by month'!$B:$B,$D$2,'Budget Data by month'!$C:$C,$B66),0)</f>
        <v>0</v>
      </c>
      <c r="I66" s="261">
        <f>IFERROR(SUMIFS('Budget Data by month'!J:J,'Budget Data by month'!$B:$B,$D$2,'Budget Data by month'!$C:$C,$B66),0)</f>
        <v>0</v>
      </c>
      <c r="J66" s="261">
        <f>IFERROR(SUMIFS('Budget Data by month'!K:K,'Budget Data by month'!$B:$B,$D$2,'Budget Data by month'!$C:$C,$B66),0)</f>
        <v>0</v>
      </c>
      <c r="K66" s="261">
        <f>IFERROR(SUMIFS('Budget Data by month'!L:L,'Budget Data by month'!$B:$B,$D$2,'Budget Data by month'!$C:$C,$B66),0)</f>
        <v>0</v>
      </c>
      <c r="L66" s="261">
        <f>IFERROR(SUMIFS('Budget Data by month'!M:M,'Budget Data by month'!$B:$B,$D$2,'Budget Data by month'!$C:$C,$B66),0)</f>
        <v>0</v>
      </c>
      <c r="M66" s="261">
        <f>IFERROR(SUMIFS('Budget Data by month'!N:N,'Budget Data by month'!$B:$B,$D$2,'Budget Data by month'!$C:$C,$B66),0)</f>
        <v>0</v>
      </c>
      <c r="N66" s="261">
        <f>IFERROR(SUMIFS('Budget Data by month'!O:O,'Budget Data by month'!$B:$B,$D$2,'Budget Data by month'!$C:$C,$B66),0)</f>
        <v>0</v>
      </c>
      <c r="O66" s="261">
        <f>IFERROR(SUMIFS('Budget Data by month'!P:P,'Budget Data by month'!$B:$B,$D$2,'Budget Data by month'!$C:$C,$B66),0)</f>
        <v>0</v>
      </c>
      <c r="P66" s="261">
        <f>IFERROR(SUMIFS('Budget Data by month'!Q:Q,'Budget Data by month'!$B:$B,$D$2,'Budget Data by month'!$C:$C,$B66),0)</f>
        <v>0</v>
      </c>
      <c r="Q66" s="261">
        <f>IFERROR(SUMIFS('Budget Data by month'!R:R,'Budget Data by month'!$B:$B,$D$2,'Budget Data by month'!$C:$C,$B66),0)</f>
        <v>0</v>
      </c>
      <c r="R66" s="55">
        <f t="shared" si="3"/>
        <v>0</v>
      </c>
      <c r="Z66" s="15"/>
    </row>
    <row r="67" spans="1:26" s="11" customFormat="1" x14ac:dyDescent="0.25">
      <c r="A67" s="54"/>
      <c r="B67" s="11" t="s">
        <v>299</v>
      </c>
      <c r="C67" s="5" t="s">
        <v>300</v>
      </c>
      <c r="D67" s="34">
        <v>6170110</v>
      </c>
      <c r="E67" s="261">
        <f>IFERROR(SUMIFS('Budget Data by month'!F:F,'Budget Data by month'!$B:$B,$D$2,'Budget Data by month'!$C:$C,$B67),0)</f>
        <v>0</v>
      </c>
      <c r="F67" s="261">
        <f>IFERROR(SUMIFS('Budget Data by month'!G:G,'Budget Data by month'!$B:$B,$D$2,'Budget Data by month'!$C:$C,$B67),0)</f>
        <v>0</v>
      </c>
      <c r="G67" s="261">
        <f>IFERROR(SUMIFS('Budget Data by month'!H:H,'Budget Data by month'!$B:$B,$D$2,'Budget Data by month'!$C:$C,$B67),0)</f>
        <v>0</v>
      </c>
      <c r="H67" s="261">
        <f>IFERROR(SUMIFS('Budget Data by month'!I:I,'Budget Data by month'!$B:$B,$D$2,'Budget Data by month'!$C:$C,$B67),0)</f>
        <v>0</v>
      </c>
      <c r="I67" s="261">
        <f>IFERROR(SUMIFS('Budget Data by month'!J:J,'Budget Data by month'!$B:$B,$D$2,'Budget Data by month'!$C:$C,$B67),0)</f>
        <v>0</v>
      </c>
      <c r="J67" s="261">
        <f>IFERROR(SUMIFS('Budget Data by month'!K:K,'Budget Data by month'!$B:$B,$D$2,'Budget Data by month'!$C:$C,$B67),0)</f>
        <v>0</v>
      </c>
      <c r="K67" s="261">
        <f>IFERROR(SUMIFS('Budget Data by month'!L:L,'Budget Data by month'!$B:$B,$D$2,'Budget Data by month'!$C:$C,$B67),0)</f>
        <v>0</v>
      </c>
      <c r="L67" s="261">
        <f>IFERROR(SUMIFS('Budget Data by month'!M:M,'Budget Data by month'!$B:$B,$D$2,'Budget Data by month'!$C:$C,$B67),0)</f>
        <v>0</v>
      </c>
      <c r="M67" s="261">
        <f>IFERROR(SUMIFS('Budget Data by month'!N:N,'Budget Data by month'!$B:$B,$D$2,'Budget Data by month'!$C:$C,$B67),0)</f>
        <v>0</v>
      </c>
      <c r="N67" s="261">
        <f>IFERROR(SUMIFS('Budget Data by month'!O:O,'Budget Data by month'!$B:$B,$D$2,'Budget Data by month'!$C:$C,$B67),0)</f>
        <v>0</v>
      </c>
      <c r="O67" s="261">
        <f>IFERROR(SUMIFS('Budget Data by month'!P:P,'Budget Data by month'!$B:$B,$D$2,'Budget Data by month'!$C:$C,$B67),0)</f>
        <v>0</v>
      </c>
      <c r="P67" s="261">
        <f>IFERROR(SUMIFS('Budget Data by month'!Q:Q,'Budget Data by month'!$B:$B,$D$2,'Budget Data by month'!$C:$C,$B67),0)</f>
        <v>0</v>
      </c>
      <c r="Q67" s="261">
        <f>IFERROR(SUMIFS('Budget Data by month'!R:R,'Budget Data by month'!$B:$B,$D$2,'Budget Data by month'!$C:$C,$B67),0)</f>
        <v>0</v>
      </c>
      <c r="R67" s="55">
        <f t="shared" si="3"/>
        <v>0</v>
      </c>
      <c r="Z67" s="15"/>
    </row>
    <row r="68" spans="1:26" s="11" customFormat="1" x14ac:dyDescent="0.25">
      <c r="A68" s="54"/>
      <c r="B68" s="11" t="s">
        <v>301</v>
      </c>
      <c r="C68" s="5" t="s">
        <v>302</v>
      </c>
      <c r="D68" s="34">
        <v>6181400</v>
      </c>
      <c r="E68" s="261">
        <f>IFERROR(SUMIFS('Budget Data by month'!F:F,'Budget Data by month'!$B:$B,$D$2,'Budget Data by month'!$C:$C,$B68),0)</f>
        <v>0</v>
      </c>
      <c r="F68" s="261">
        <f>IFERROR(SUMIFS('Budget Data by month'!G:G,'Budget Data by month'!$B:$B,$D$2,'Budget Data by month'!$C:$C,$B68),0)</f>
        <v>0</v>
      </c>
      <c r="G68" s="261">
        <f>IFERROR(SUMIFS('Budget Data by month'!H:H,'Budget Data by month'!$B:$B,$D$2,'Budget Data by month'!$C:$C,$B68),0)</f>
        <v>0</v>
      </c>
      <c r="H68" s="261">
        <f>IFERROR(SUMIFS('Budget Data by month'!I:I,'Budget Data by month'!$B:$B,$D$2,'Budget Data by month'!$C:$C,$B68),0)</f>
        <v>0</v>
      </c>
      <c r="I68" s="261">
        <f>IFERROR(SUMIFS('Budget Data by month'!J:J,'Budget Data by month'!$B:$B,$D$2,'Budget Data by month'!$C:$C,$B68),0)</f>
        <v>0</v>
      </c>
      <c r="J68" s="261">
        <f>IFERROR(SUMIFS('Budget Data by month'!K:K,'Budget Data by month'!$B:$B,$D$2,'Budget Data by month'!$C:$C,$B68),0)</f>
        <v>0</v>
      </c>
      <c r="K68" s="261">
        <f>IFERROR(SUMIFS('Budget Data by month'!L:L,'Budget Data by month'!$B:$B,$D$2,'Budget Data by month'!$C:$C,$B68),0)</f>
        <v>0</v>
      </c>
      <c r="L68" s="261">
        <f>IFERROR(SUMIFS('Budget Data by month'!M:M,'Budget Data by month'!$B:$B,$D$2,'Budget Data by month'!$C:$C,$B68),0)</f>
        <v>0</v>
      </c>
      <c r="M68" s="261">
        <f>IFERROR(SUMIFS('Budget Data by month'!N:N,'Budget Data by month'!$B:$B,$D$2,'Budget Data by month'!$C:$C,$B68),0)</f>
        <v>0</v>
      </c>
      <c r="N68" s="261">
        <f>IFERROR(SUMIFS('Budget Data by month'!O:O,'Budget Data by month'!$B:$B,$D$2,'Budget Data by month'!$C:$C,$B68),0)</f>
        <v>0</v>
      </c>
      <c r="O68" s="261">
        <f>IFERROR(SUMIFS('Budget Data by month'!P:P,'Budget Data by month'!$B:$B,$D$2,'Budget Data by month'!$C:$C,$B68),0)</f>
        <v>0</v>
      </c>
      <c r="P68" s="261">
        <f>IFERROR(SUMIFS('Budget Data by month'!Q:Q,'Budget Data by month'!$B:$B,$D$2,'Budget Data by month'!$C:$C,$B68),0)</f>
        <v>0</v>
      </c>
      <c r="Q68" s="261">
        <f>IFERROR(SUMIFS('Budget Data by month'!R:R,'Budget Data by month'!$B:$B,$D$2,'Budget Data by month'!$C:$C,$B68),0)</f>
        <v>0</v>
      </c>
      <c r="R68" s="55">
        <f t="shared" si="3"/>
        <v>0</v>
      </c>
      <c r="Z68" s="15"/>
    </row>
    <row r="69" spans="1:26" s="11" customFormat="1" x14ac:dyDescent="0.25">
      <c r="A69" s="54"/>
      <c r="B69" s="20" t="s">
        <v>303</v>
      </c>
      <c r="C69" s="85" t="s">
        <v>774</v>
      </c>
      <c r="D69" s="34">
        <v>6181500</v>
      </c>
      <c r="E69" s="261">
        <f>IFERROR(SUMIFS('Budget Data by month'!F:F,'Budget Data by month'!$B:$B,$D$2,'Budget Data by month'!$C:$C,$B69),0)</f>
        <v>0</v>
      </c>
      <c r="F69" s="261">
        <f>IFERROR(SUMIFS('Budget Data by month'!G:G,'Budget Data by month'!$B:$B,$D$2,'Budget Data by month'!$C:$C,$B69),0)</f>
        <v>0</v>
      </c>
      <c r="G69" s="261">
        <f>IFERROR(SUMIFS('Budget Data by month'!H:H,'Budget Data by month'!$B:$B,$D$2,'Budget Data by month'!$C:$C,$B69),0)</f>
        <v>0</v>
      </c>
      <c r="H69" s="261">
        <f>IFERROR(SUMIFS('Budget Data by month'!I:I,'Budget Data by month'!$B:$B,$D$2,'Budget Data by month'!$C:$C,$B69),0)</f>
        <v>0</v>
      </c>
      <c r="I69" s="261">
        <f>IFERROR(SUMIFS('Budget Data by month'!J:J,'Budget Data by month'!$B:$B,$D$2,'Budget Data by month'!$C:$C,$B69),0)</f>
        <v>0</v>
      </c>
      <c r="J69" s="261">
        <f>IFERROR(SUMIFS('Budget Data by month'!K:K,'Budget Data by month'!$B:$B,$D$2,'Budget Data by month'!$C:$C,$B69),0)</f>
        <v>0</v>
      </c>
      <c r="K69" s="261">
        <f>IFERROR(SUMIFS('Budget Data by month'!L:L,'Budget Data by month'!$B:$B,$D$2,'Budget Data by month'!$C:$C,$B69),0)</f>
        <v>0</v>
      </c>
      <c r="L69" s="261">
        <f>IFERROR(SUMIFS('Budget Data by month'!M:M,'Budget Data by month'!$B:$B,$D$2,'Budget Data by month'!$C:$C,$B69),0)</f>
        <v>0</v>
      </c>
      <c r="M69" s="261">
        <f>IFERROR(SUMIFS('Budget Data by month'!N:N,'Budget Data by month'!$B:$B,$D$2,'Budget Data by month'!$C:$C,$B69),0)</f>
        <v>0</v>
      </c>
      <c r="N69" s="261">
        <f>IFERROR(SUMIFS('Budget Data by month'!O:O,'Budget Data by month'!$B:$B,$D$2,'Budget Data by month'!$C:$C,$B69),0)</f>
        <v>0</v>
      </c>
      <c r="O69" s="261">
        <f>IFERROR(SUMIFS('Budget Data by month'!P:P,'Budget Data by month'!$B:$B,$D$2,'Budget Data by month'!$C:$C,$B69),0)</f>
        <v>0</v>
      </c>
      <c r="P69" s="261">
        <f>IFERROR(SUMIFS('Budget Data by month'!Q:Q,'Budget Data by month'!$B:$B,$D$2,'Budget Data by month'!$C:$C,$B69),0)</f>
        <v>0</v>
      </c>
      <c r="Q69" s="261">
        <f>IFERROR(SUMIFS('Budget Data by month'!R:R,'Budget Data by month'!$B:$B,$D$2,'Budget Data by month'!$C:$C,$B69),0)</f>
        <v>0</v>
      </c>
      <c r="R69" s="55">
        <f t="shared" si="3"/>
        <v>0</v>
      </c>
      <c r="S69" s="20"/>
      <c r="Z69" s="15"/>
    </row>
    <row r="70" spans="1:26" s="11" customFormat="1" ht="3" customHeight="1" x14ac:dyDescent="0.25">
      <c r="A70" s="54"/>
      <c r="B70" s="20"/>
      <c r="C70" s="85"/>
      <c r="D70" s="34"/>
      <c r="E70" s="263"/>
      <c r="F70" s="263"/>
      <c r="G70" s="263"/>
      <c r="H70" s="263"/>
      <c r="I70" s="263"/>
      <c r="J70" s="263"/>
      <c r="K70" s="263"/>
      <c r="L70" s="263"/>
      <c r="M70" s="263"/>
      <c r="N70" s="263"/>
      <c r="O70" s="263"/>
      <c r="P70" s="263"/>
      <c r="Q70" s="263"/>
      <c r="R70" s="58"/>
      <c r="S70" s="20"/>
      <c r="Z70" s="15"/>
    </row>
    <row r="71" spans="1:26" s="11" customFormat="1" x14ac:dyDescent="0.25">
      <c r="A71" s="54"/>
      <c r="B71" s="11" t="s">
        <v>305</v>
      </c>
      <c r="C71" s="85" t="s">
        <v>306</v>
      </c>
      <c r="D71" s="34">
        <v>6110610</v>
      </c>
      <c r="E71" s="261">
        <f>IFERROR(SUMIFS('Budget Data by month'!F:F,'Budget Data by month'!$B:$B,$D$2,'Budget Data by month'!$C:$C,$B71),0)</f>
        <v>0</v>
      </c>
      <c r="F71" s="261">
        <f>IFERROR(SUMIFS('Budget Data by month'!G:G,'Budget Data by month'!$B:$B,$D$2,'Budget Data by month'!$C:$C,$B71),0)</f>
        <v>0</v>
      </c>
      <c r="G71" s="261">
        <f>IFERROR(SUMIFS('Budget Data by month'!H:H,'Budget Data by month'!$B:$B,$D$2,'Budget Data by month'!$C:$C,$B71),0)</f>
        <v>0</v>
      </c>
      <c r="H71" s="261">
        <f>IFERROR(SUMIFS('Budget Data by month'!I:I,'Budget Data by month'!$B:$B,$D$2,'Budget Data by month'!$C:$C,$B71),0)</f>
        <v>0</v>
      </c>
      <c r="I71" s="261">
        <f>IFERROR(SUMIFS('Budget Data by month'!J:J,'Budget Data by month'!$B:$B,$D$2,'Budget Data by month'!$C:$C,$B71),0)</f>
        <v>0</v>
      </c>
      <c r="J71" s="261">
        <f>IFERROR(SUMIFS('Budget Data by month'!K:K,'Budget Data by month'!$B:$B,$D$2,'Budget Data by month'!$C:$C,$B71),0)</f>
        <v>0</v>
      </c>
      <c r="K71" s="261">
        <f>IFERROR(SUMIFS('Budget Data by month'!L:L,'Budget Data by month'!$B:$B,$D$2,'Budget Data by month'!$C:$C,$B71),0)</f>
        <v>0</v>
      </c>
      <c r="L71" s="261">
        <f>IFERROR(SUMIFS('Budget Data by month'!M:M,'Budget Data by month'!$B:$B,$D$2,'Budget Data by month'!$C:$C,$B71),0)</f>
        <v>0</v>
      </c>
      <c r="M71" s="261">
        <f>IFERROR(SUMIFS('Budget Data by month'!N:N,'Budget Data by month'!$B:$B,$D$2,'Budget Data by month'!$C:$C,$B71),0)</f>
        <v>0</v>
      </c>
      <c r="N71" s="261">
        <f>IFERROR(SUMIFS('Budget Data by month'!O:O,'Budget Data by month'!$B:$B,$D$2,'Budget Data by month'!$C:$C,$B71),0)</f>
        <v>0</v>
      </c>
      <c r="O71" s="261">
        <f>IFERROR(SUMIFS('Budget Data by month'!P:P,'Budget Data by month'!$B:$B,$D$2,'Budget Data by month'!$C:$C,$B71),0)</f>
        <v>0</v>
      </c>
      <c r="P71" s="261">
        <f>IFERROR(SUMIFS('Budget Data by month'!Q:Q,'Budget Data by month'!$B:$B,$D$2,'Budget Data by month'!$C:$C,$B71),0)</f>
        <v>0</v>
      </c>
      <c r="Q71" s="261">
        <f>IFERROR(SUMIFS('Budget Data by month'!R:R,'Budget Data by month'!$B:$B,$D$2,'Budget Data by month'!$C:$C,$B71),0)</f>
        <v>0</v>
      </c>
      <c r="R71" s="55">
        <f>SUM(F71:Q71)-E71</f>
        <v>0</v>
      </c>
      <c r="S71" s="20"/>
      <c r="Z71" s="15"/>
    </row>
    <row r="72" spans="1:26" s="11" customFormat="1" ht="16.5" thickBot="1" x14ac:dyDescent="0.3">
      <c r="A72" s="54"/>
      <c r="B72" s="20" t="s">
        <v>307</v>
      </c>
      <c r="C72" s="85" t="s">
        <v>308</v>
      </c>
      <c r="D72" s="34">
        <v>6122340</v>
      </c>
      <c r="E72" s="261">
        <f>IFERROR(SUMIFS('Budget Data by month'!F:F,'Budget Data by month'!$B:$B,$D$2,'Budget Data by month'!$C:$C,$B72),0)</f>
        <v>0</v>
      </c>
      <c r="F72" s="261">
        <f>IFERROR(SUMIFS('Budget Data by month'!G:G,'Budget Data by month'!$B:$B,$D$2,'Budget Data by month'!$C:$C,$B72),0)</f>
        <v>0</v>
      </c>
      <c r="G72" s="261">
        <f>IFERROR(SUMIFS('Budget Data by month'!H:H,'Budget Data by month'!$B:$B,$D$2,'Budget Data by month'!$C:$C,$B72),0)</f>
        <v>0</v>
      </c>
      <c r="H72" s="261">
        <f>IFERROR(SUMIFS('Budget Data by month'!I:I,'Budget Data by month'!$B:$B,$D$2,'Budget Data by month'!$C:$C,$B72),0)</f>
        <v>0</v>
      </c>
      <c r="I72" s="261">
        <f>IFERROR(SUMIFS('Budget Data by month'!J:J,'Budget Data by month'!$B:$B,$D$2,'Budget Data by month'!$C:$C,$B72),0)</f>
        <v>0</v>
      </c>
      <c r="J72" s="261">
        <f>IFERROR(SUMIFS('Budget Data by month'!K:K,'Budget Data by month'!$B:$B,$D$2,'Budget Data by month'!$C:$C,$B72),0)</f>
        <v>0</v>
      </c>
      <c r="K72" s="261">
        <f>IFERROR(SUMIFS('Budget Data by month'!L:L,'Budget Data by month'!$B:$B,$D$2,'Budget Data by month'!$C:$C,$B72),0)</f>
        <v>0</v>
      </c>
      <c r="L72" s="261">
        <f>IFERROR(SUMIFS('Budget Data by month'!M:M,'Budget Data by month'!$B:$B,$D$2,'Budget Data by month'!$C:$C,$B72),0)</f>
        <v>0</v>
      </c>
      <c r="M72" s="261">
        <f>IFERROR(SUMIFS('Budget Data by month'!N:N,'Budget Data by month'!$B:$B,$D$2,'Budget Data by month'!$C:$C,$B72),0)</f>
        <v>0</v>
      </c>
      <c r="N72" s="261">
        <f>IFERROR(SUMIFS('Budget Data by month'!O:O,'Budget Data by month'!$B:$B,$D$2,'Budget Data by month'!$C:$C,$B72),0)</f>
        <v>0</v>
      </c>
      <c r="O72" s="261">
        <f>IFERROR(SUMIFS('Budget Data by month'!P:P,'Budget Data by month'!$B:$B,$D$2,'Budget Data by month'!$C:$C,$B72),0)</f>
        <v>0</v>
      </c>
      <c r="P72" s="261">
        <f>IFERROR(SUMIFS('Budget Data by month'!Q:Q,'Budget Data by month'!$B:$B,$D$2,'Budget Data by month'!$C:$C,$B72),0)</f>
        <v>0</v>
      </c>
      <c r="Q72" s="261">
        <f>IFERROR(SUMIFS('Budget Data by month'!R:R,'Budget Data by month'!$B:$B,$D$2,'Budget Data by month'!$C:$C,$B72),0)</f>
        <v>0</v>
      </c>
      <c r="R72" s="79">
        <f>SUM(F72:Q72)-E72</f>
        <v>0</v>
      </c>
      <c r="S72" s="20"/>
      <c r="Z72" s="15"/>
    </row>
    <row r="73" spans="1:26" s="11" customFormat="1" ht="3" customHeight="1" x14ac:dyDescent="0.25">
      <c r="A73" s="93"/>
      <c r="B73" s="110"/>
      <c r="C73" s="111"/>
      <c r="D73" s="95"/>
      <c r="E73" s="96"/>
      <c r="F73" s="320"/>
      <c r="G73" s="320"/>
      <c r="H73" s="320"/>
      <c r="I73" s="320"/>
      <c r="J73" s="320"/>
      <c r="K73" s="320"/>
      <c r="L73" s="320"/>
      <c r="M73" s="320"/>
      <c r="N73" s="320"/>
      <c r="O73" s="320"/>
      <c r="P73" s="320"/>
      <c r="Q73" s="320"/>
      <c r="R73" s="97"/>
      <c r="Z73" s="15"/>
    </row>
    <row r="74" spans="1:26" s="11" customFormat="1" ht="16.5" thickBot="1" x14ac:dyDescent="0.3">
      <c r="A74" s="113"/>
      <c r="B74" s="114" t="s">
        <v>775</v>
      </c>
      <c r="C74" s="114"/>
      <c r="D74" s="115"/>
      <c r="E74" s="317">
        <f>ROUND(SUM(E34:E73),2)</f>
        <v>0</v>
      </c>
      <c r="F74" s="321">
        <f t="shared" ref="F74:R74" si="4">SUM(F34:F73)</f>
        <v>0</v>
      </c>
      <c r="G74" s="321">
        <f t="shared" si="4"/>
        <v>0</v>
      </c>
      <c r="H74" s="321">
        <f t="shared" si="4"/>
        <v>0</v>
      </c>
      <c r="I74" s="321">
        <f t="shared" si="4"/>
        <v>0</v>
      </c>
      <c r="J74" s="321">
        <f t="shared" si="4"/>
        <v>0</v>
      </c>
      <c r="K74" s="321">
        <f t="shared" si="4"/>
        <v>0</v>
      </c>
      <c r="L74" s="321">
        <f t="shared" si="4"/>
        <v>0</v>
      </c>
      <c r="M74" s="321">
        <f t="shared" si="4"/>
        <v>0</v>
      </c>
      <c r="N74" s="321">
        <f t="shared" si="4"/>
        <v>0</v>
      </c>
      <c r="O74" s="321">
        <f t="shared" si="4"/>
        <v>0</v>
      </c>
      <c r="P74" s="321">
        <f t="shared" si="4"/>
        <v>0</v>
      </c>
      <c r="Q74" s="321">
        <f t="shared" si="4"/>
        <v>0</v>
      </c>
      <c r="R74" s="116">
        <f t="shared" si="4"/>
        <v>0</v>
      </c>
      <c r="Z74" s="15"/>
    </row>
    <row r="75" spans="1:26" s="11" customFormat="1" ht="12" customHeight="1" thickBot="1" x14ac:dyDescent="0.3">
      <c r="C75" s="5"/>
      <c r="D75" s="34"/>
      <c r="E75" s="39"/>
      <c r="F75" s="28"/>
      <c r="G75" s="28"/>
      <c r="H75" s="28"/>
      <c r="I75" s="28"/>
      <c r="J75" s="28"/>
      <c r="K75" s="28"/>
      <c r="L75" s="28"/>
      <c r="M75" s="28"/>
      <c r="N75" s="28"/>
      <c r="O75" s="28"/>
      <c r="P75" s="28"/>
      <c r="Q75" s="28"/>
      <c r="R75" s="3"/>
      <c r="Z75" s="15"/>
    </row>
    <row r="76" spans="1:26" s="11" customFormat="1" ht="12" hidden="1" customHeight="1" thickBot="1" x14ac:dyDescent="0.3">
      <c r="C76" s="5"/>
      <c r="D76" s="34"/>
      <c r="E76" s="39"/>
      <c r="F76" s="28"/>
      <c r="G76" s="28"/>
      <c r="H76" s="28"/>
      <c r="I76" s="28"/>
      <c r="J76" s="28"/>
      <c r="K76" s="28"/>
      <c r="L76" s="28"/>
      <c r="M76" s="28"/>
      <c r="N76" s="28"/>
      <c r="O76" s="28"/>
      <c r="P76" s="28"/>
      <c r="Q76" s="28"/>
      <c r="R76" s="3"/>
      <c r="Z76" s="15"/>
    </row>
    <row r="77" spans="1:26" s="11" customFormat="1" ht="18.600000000000001" customHeight="1" x14ac:dyDescent="0.25">
      <c r="A77" s="50"/>
      <c r="B77" s="87" t="s">
        <v>776</v>
      </c>
      <c r="C77" s="87"/>
      <c r="D77" s="81"/>
      <c r="E77" s="89"/>
      <c r="F77" s="319"/>
      <c r="G77" s="319"/>
      <c r="H77" s="319"/>
      <c r="I77" s="319"/>
      <c r="J77" s="319"/>
      <c r="K77" s="319"/>
      <c r="L77" s="319"/>
      <c r="M77" s="319"/>
      <c r="N77" s="319"/>
      <c r="O77" s="319"/>
      <c r="P77" s="319"/>
      <c r="Q77" s="319"/>
      <c r="R77" s="83"/>
      <c r="Z77" s="15"/>
    </row>
    <row r="78" spans="1:26" s="11" customFormat="1" x14ac:dyDescent="0.25">
      <c r="A78" s="54"/>
      <c r="B78" s="11" t="s">
        <v>309</v>
      </c>
      <c r="C78" s="88" t="s">
        <v>310</v>
      </c>
      <c r="D78" s="34">
        <v>4190170</v>
      </c>
      <c r="E78" s="261">
        <f>IFERROR(SUMIFS('Budget Data by month'!F:F,'Budget Data by month'!$B:$B,$D$2,'Budget Data by month'!$C:$C,$B78),0)</f>
        <v>0</v>
      </c>
      <c r="F78" s="261">
        <f>IFERROR(SUMIFS('Budget Data by month'!G:G,'Budget Data by month'!$B:$B,$D$2,'Budget Data by month'!$C:$C,$B78),0)</f>
        <v>0</v>
      </c>
      <c r="G78" s="261">
        <f>IFERROR(SUMIFS('Budget Data by month'!H:H,'Budget Data by month'!$B:$B,$D$2,'Budget Data by month'!$C:$C,$B78),0)</f>
        <v>0</v>
      </c>
      <c r="H78" s="261">
        <f>IFERROR(SUMIFS('Budget Data by month'!I:I,'Budget Data by month'!$B:$B,$D$2,'Budget Data by month'!$C:$C,$B78),0)</f>
        <v>0</v>
      </c>
      <c r="I78" s="261">
        <f>IFERROR(SUMIFS('Budget Data by month'!J:J,'Budget Data by month'!$B:$B,$D$2,'Budget Data by month'!$C:$C,$B78),0)</f>
        <v>0</v>
      </c>
      <c r="J78" s="261">
        <f>IFERROR(SUMIFS('Budget Data by month'!K:K,'Budget Data by month'!$B:$B,$D$2,'Budget Data by month'!$C:$C,$B78),0)</f>
        <v>0</v>
      </c>
      <c r="K78" s="261">
        <f>IFERROR(SUMIFS('Budget Data by month'!L:L,'Budget Data by month'!$B:$B,$D$2,'Budget Data by month'!$C:$C,$B78),0)</f>
        <v>0</v>
      </c>
      <c r="L78" s="261">
        <f>IFERROR(SUMIFS('Budget Data by month'!M:M,'Budget Data by month'!$B:$B,$D$2,'Budget Data by month'!$C:$C,$B78),0)</f>
        <v>0</v>
      </c>
      <c r="M78" s="261">
        <f>IFERROR(SUMIFS('Budget Data by month'!N:N,'Budget Data by month'!$B:$B,$D$2,'Budget Data by month'!$C:$C,$B78),0)</f>
        <v>0</v>
      </c>
      <c r="N78" s="261">
        <f>IFERROR(SUMIFS('Budget Data by month'!O:O,'Budget Data by month'!$B:$B,$D$2,'Budget Data by month'!$C:$C,$B78),0)</f>
        <v>0</v>
      </c>
      <c r="O78" s="261">
        <f>IFERROR(SUMIFS('Budget Data by month'!P:P,'Budget Data by month'!$B:$B,$D$2,'Budget Data by month'!$C:$C,$B78),0)</f>
        <v>0</v>
      </c>
      <c r="P78" s="261">
        <f>IFERROR(SUMIFS('Budget Data by month'!Q:Q,'Budget Data by month'!$B:$B,$D$2,'Budget Data by month'!$C:$C,$B78),0)</f>
        <v>0</v>
      </c>
      <c r="Q78" s="261">
        <f>IFERROR(SUMIFS('Budget Data by month'!R:R,'Budget Data by month'!$B:$B,$D$2,'Budget Data by month'!$C:$C,$B78),0)</f>
        <v>0</v>
      </c>
      <c r="R78" s="55">
        <f>SUM(F78:Q78)-E78</f>
        <v>0</v>
      </c>
      <c r="Z78" s="15"/>
    </row>
    <row r="79" spans="1:26" s="11" customFormat="1" x14ac:dyDescent="0.25">
      <c r="A79" s="54"/>
      <c r="B79" s="11" t="s">
        <v>311</v>
      </c>
      <c r="C79" s="88" t="s">
        <v>312</v>
      </c>
      <c r="D79" s="34">
        <v>4190430</v>
      </c>
      <c r="E79" s="261">
        <f>IFERROR(SUMIFS('Budget Data by month'!F:F,'Budget Data by month'!$B:$B,$D$2,'Budget Data by month'!$C:$C,$B79),0)</f>
        <v>0</v>
      </c>
      <c r="F79" s="261">
        <f>IFERROR(SUMIFS('Budget Data by month'!G:G,'Budget Data by month'!$B:$B,$D$2,'Budget Data by month'!$C:$C,$B79),0)</f>
        <v>0</v>
      </c>
      <c r="G79" s="261">
        <f>IFERROR(SUMIFS('Budget Data by month'!H:H,'Budget Data by month'!$B:$B,$D$2,'Budget Data by month'!$C:$C,$B79),0)</f>
        <v>0</v>
      </c>
      <c r="H79" s="261">
        <f>IFERROR(SUMIFS('Budget Data by month'!I:I,'Budget Data by month'!$B:$B,$D$2,'Budget Data by month'!$C:$C,$B79),0)</f>
        <v>0</v>
      </c>
      <c r="I79" s="261">
        <f>IFERROR(SUMIFS('Budget Data by month'!J:J,'Budget Data by month'!$B:$B,$D$2,'Budget Data by month'!$C:$C,$B79),0)</f>
        <v>0</v>
      </c>
      <c r="J79" s="261">
        <f>IFERROR(SUMIFS('Budget Data by month'!K:K,'Budget Data by month'!$B:$B,$D$2,'Budget Data by month'!$C:$C,$B79),0)</f>
        <v>0</v>
      </c>
      <c r="K79" s="261">
        <f>IFERROR(SUMIFS('Budget Data by month'!L:L,'Budget Data by month'!$B:$B,$D$2,'Budget Data by month'!$C:$C,$B79),0)</f>
        <v>0</v>
      </c>
      <c r="L79" s="261">
        <f>IFERROR(SUMIFS('Budget Data by month'!M:M,'Budget Data by month'!$B:$B,$D$2,'Budget Data by month'!$C:$C,$B79),0)</f>
        <v>0</v>
      </c>
      <c r="M79" s="261">
        <f>IFERROR(SUMIFS('Budget Data by month'!N:N,'Budget Data by month'!$B:$B,$D$2,'Budget Data by month'!$C:$C,$B79),0)</f>
        <v>0</v>
      </c>
      <c r="N79" s="261">
        <f>IFERROR(SUMIFS('Budget Data by month'!O:O,'Budget Data by month'!$B:$B,$D$2,'Budget Data by month'!$C:$C,$B79),0)</f>
        <v>0</v>
      </c>
      <c r="O79" s="261">
        <f>IFERROR(SUMIFS('Budget Data by month'!P:P,'Budget Data by month'!$B:$B,$D$2,'Budget Data by month'!$C:$C,$B79),0)</f>
        <v>0</v>
      </c>
      <c r="P79" s="261">
        <f>IFERROR(SUMIFS('Budget Data by month'!Q:Q,'Budget Data by month'!$B:$B,$D$2,'Budget Data by month'!$C:$C,$B79),0)</f>
        <v>0</v>
      </c>
      <c r="Q79" s="261">
        <f>IFERROR(SUMIFS('Budget Data by month'!R:R,'Budget Data by month'!$B:$B,$D$2,'Budget Data by month'!$C:$C,$B79),0)</f>
        <v>0</v>
      </c>
      <c r="R79" s="55">
        <f>SUM(F79:Q79)-E79</f>
        <v>0</v>
      </c>
      <c r="Z79" s="15"/>
    </row>
    <row r="80" spans="1:26" s="11" customFormat="1" ht="16.5" thickBot="1" x14ac:dyDescent="0.3">
      <c r="A80" s="54"/>
      <c r="B80" s="11" t="s">
        <v>313</v>
      </c>
      <c r="C80" s="85" t="s">
        <v>777</v>
      </c>
      <c r="D80" s="34">
        <v>6181510</v>
      </c>
      <c r="E80" s="261">
        <f>IFERROR(SUMIFS('Budget Data by month'!F:F,'Budget Data by month'!$B:$B,$D$2,'Budget Data by month'!$C:$C,$B80),0)</f>
        <v>0</v>
      </c>
      <c r="F80" s="261">
        <f>IFERROR(SUMIFS('Budget Data by month'!G:G,'Budget Data by month'!$B:$B,$D$2,'Budget Data by month'!$C:$C,$B80),0)</f>
        <v>0</v>
      </c>
      <c r="G80" s="261">
        <f>IFERROR(SUMIFS('Budget Data by month'!H:H,'Budget Data by month'!$B:$B,$D$2,'Budget Data by month'!$C:$C,$B80),0)</f>
        <v>0</v>
      </c>
      <c r="H80" s="261">
        <f>IFERROR(SUMIFS('Budget Data by month'!I:I,'Budget Data by month'!$B:$B,$D$2,'Budget Data by month'!$C:$C,$B80),0)</f>
        <v>0</v>
      </c>
      <c r="I80" s="261">
        <f>IFERROR(SUMIFS('Budget Data by month'!J:J,'Budget Data by month'!$B:$B,$D$2,'Budget Data by month'!$C:$C,$B80),0)</f>
        <v>0</v>
      </c>
      <c r="J80" s="261">
        <f>IFERROR(SUMIFS('Budget Data by month'!K:K,'Budget Data by month'!$B:$B,$D$2,'Budget Data by month'!$C:$C,$B80),0)</f>
        <v>0</v>
      </c>
      <c r="K80" s="261">
        <f>IFERROR(SUMIFS('Budget Data by month'!L:L,'Budget Data by month'!$B:$B,$D$2,'Budget Data by month'!$C:$C,$B80),0)</f>
        <v>0</v>
      </c>
      <c r="L80" s="261">
        <f>IFERROR(SUMIFS('Budget Data by month'!M:M,'Budget Data by month'!$B:$B,$D$2,'Budget Data by month'!$C:$C,$B80),0)</f>
        <v>0</v>
      </c>
      <c r="M80" s="261">
        <f>IFERROR(SUMIFS('Budget Data by month'!N:N,'Budget Data by month'!$B:$B,$D$2,'Budget Data by month'!$C:$C,$B80),0)</f>
        <v>0</v>
      </c>
      <c r="N80" s="261">
        <f>IFERROR(SUMIFS('Budget Data by month'!O:O,'Budget Data by month'!$B:$B,$D$2,'Budget Data by month'!$C:$C,$B80),0)</f>
        <v>0</v>
      </c>
      <c r="O80" s="261">
        <f>IFERROR(SUMIFS('Budget Data by month'!P:P,'Budget Data by month'!$B:$B,$D$2,'Budget Data by month'!$C:$C,$B80),0)</f>
        <v>0</v>
      </c>
      <c r="P80" s="261">
        <f>IFERROR(SUMIFS('Budget Data by month'!Q:Q,'Budget Data by month'!$B:$B,$D$2,'Budget Data by month'!$C:$C,$B80),0)</f>
        <v>0</v>
      </c>
      <c r="Q80" s="261">
        <f>IFERROR(SUMIFS('Budget Data by month'!R:R,'Budget Data by month'!$B:$B,$D$2,'Budget Data by month'!$C:$C,$B80),0)</f>
        <v>0</v>
      </c>
      <c r="R80" s="79">
        <f>SUM(F80:Q80)-E80</f>
        <v>0</v>
      </c>
      <c r="Z80" s="15"/>
    </row>
    <row r="81" spans="1:26" s="11" customFormat="1" ht="3" customHeight="1" x14ac:dyDescent="0.25">
      <c r="A81" s="93"/>
      <c r="B81" s="110"/>
      <c r="C81" s="111"/>
      <c r="D81" s="95"/>
      <c r="E81" s="96"/>
      <c r="F81" s="320"/>
      <c r="G81" s="320"/>
      <c r="H81" s="320"/>
      <c r="I81" s="320"/>
      <c r="J81" s="320"/>
      <c r="K81" s="320"/>
      <c r="L81" s="320"/>
      <c r="M81" s="320"/>
      <c r="N81" s="320"/>
      <c r="O81" s="320"/>
      <c r="P81" s="320"/>
      <c r="Q81" s="320"/>
      <c r="R81" s="97"/>
      <c r="Z81" s="15"/>
    </row>
    <row r="82" spans="1:26" s="11" customFormat="1" ht="16.5" thickBot="1" x14ac:dyDescent="0.3">
      <c r="A82" s="113"/>
      <c r="B82" s="114" t="s">
        <v>778</v>
      </c>
      <c r="C82" s="114"/>
      <c r="D82" s="115"/>
      <c r="E82" s="317">
        <f>ROUND(SUM(E78:E80),2)</f>
        <v>0</v>
      </c>
      <c r="F82" s="321">
        <f>SUM(F78:F80)</f>
        <v>0</v>
      </c>
      <c r="G82" s="321">
        <f t="shared" ref="G82:R82" si="5">SUM(G78:G80)</f>
        <v>0</v>
      </c>
      <c r="H82" s="321">
        <f t="shared" si="5"/>
        <v>0</v>
      </c>
      <c r="I82" s="321">
        <f t="shared" si="5"/>
        <v>0</v>
      </c>
      <c r="J82" s="321">
        <f t="shared" si="5"/>
        <v>0</v>
      </c>
      <c r="K82" s="321">
        <f t="shared" si="5"/>
        <v>0</v>
      </c>
      <c r="L82" s="321">
        <f t="shared" si="5"/>
        <v>0</v>
      </c>
      <c r="M82" s="321">
        <f t="shared" si="5"/>
        <v>0</v>
      </c>
      <c r="N82" s="321">
        <f t="shared" si="5"/>
        <v>0</v>
      </c>
      <c r="O82" s="321">
        <f t="shared" si="5"/>
        <v>0</v>
      </c>
      <c r="P82" s="321">
        <f t="shared" si="5"/>
        <v>0</v>
      </c>
      <c r="Q82" s="321">
        <f t="shared" si="5"/>
        <v>0</v>
      </c>
      <c r="R82" s="116">
        <f t="shared" si="5"/>
        <v>0</v>
      </c>
      <c r="Z82" s="15"/>
    </row>
    <row r="83" spans="1:26" s="11" customFormat="1" ht="12" customHeight="1" thickBot="1" x14ac:dyDescent="0.3">
      <c r="B83" s="36"/>
      <c r="C83" s="5"/>
      <c r="D83" s="34"/>
      <c r="E83" s="39"/>
      <c r="F83" s="39"/>
      <c r="G83" s="39"/>
      <c r="H83" s="39"/>
      <c r="I83" s="39"/>
      <c r="J83" s="39"/>
      <c r="K83" s="39"/>
      <c r="L83" s="39"/>
      <c r="M83" s="39"/>
      <c r="N83" s="39"/>
      <c r="O83" s="39"/>
      <c r="P83" s="39"/>
      <c r="Q83" s="39"/>
      <c r="R83" s="39"/>
      <c r="Z83" s="15"/>
    </row>
    <row r="84" spans="1:26" s="11" customFormat="1" x14ac:dyDescent="0.25">
      <c r="A84" s="50"/>
      <c r="B84" s="87" t="s">
        <v>779</v>
      </c>
      <c r="C84" s="87"/>
      <c r="D84" s="81"/>
      <c r="E84" s="89"/>
      <c r="F84" s="319"/>
      <c r="G84" s="319"/>
      <c r="H84" s="319"/>
      <c r="I84" s="319"/>
      <c r="J84" s="319"/>
      <c r="K84" s="319"/>
      <c r="L84" s="319"/>
      <c r="M84" s="319"/>
      <c r="N84" s="319"/>
      <c r="O84" s="319"/>
      <c r="P84" s="319"/>
      <c r="Q84" s="319"/>
      <c r="R84" s="86"/>
      <c r="Z84" s="15"/>
    </row>
    <row r="85" spans="1:26" s="11" customFormat="1" x14ac:dyDescent="0.25">
      <c r="A85" s="54"/>
      <c r="B85" s="11" t="s">
        <v>315</v>
      </c>
      <c r="C85" s="5" t="s">
        <v>316</v>
      </c>
      <c r="D85" s="34">
        <v>6180210</v>
      </c>
      <c r="E85" s="261">
        <f>IFERROR(SUMIFS('Budget Data by month'!F:F,'Budget Data by month'!$B:$B,$D$2,'Budget Data by month'!$C:$C,$B85),0)</f>
        <v>0</v>
      </c>
      <c r="F85" s="261">
        <f>IFERROR(SUMIFS('Budget Data by month'!G:G,'Budget Data by month'!$B:$B,$D$2,'Budget Data by month'!$C:$C,$B85),0)</f>
        <v>0</v>
      </c>
      <c r="G85" s="261">
        <f>IFERROR(SUMIFS('Budget Data by month'!H:H,'Budget Data by month'!$B:$B,$D$2,'Budget Data by month'!$C:$C,$B85),0)</f>
        <v>0</v>
      </c>
      <c r="H85" s="261">
        <f>IFERROR(SUMIFS('Budget Data by month'!I:I,'Budget Data by month'!$B:$B,$D$2,'Budget Data by month'!$C:$C,$B85),0)</f>
        <v>0</v>
      </c>
      <c r="I85" s="261">
        <f>IFERROR(SUMIFS('Budget Data by month'!J:J,'Budget Data by month'!$B:$B,$D$2,'Budget Data by month'!$C:$C,$B85),0)</f>
        <v>0</v>
      </c>
      <c r="J85" s="261">
        <f>IFERROR(SUMIFS('Budget Data by month'!K:K,'Budget Data by month'!$B:$B,$D$2,'Budget Data by month'!$C:$C,$B85),0)</f>
        <v>0</v>
      </c>
      <c r="K85" s="261">
        <f>IFERROR(SUMIFS('Budget Data by month'!L:L,'Budget Data by month'!$B:$B,$D$2,'Budget Data by month'!$C:$C,$B85),0)</f>
        <v>0</v>
      </c>
      <c r="L85" s="261">
        <f>IFERROR(SUMIFS('Budget Data by month'!M:M,'Budget Data by month'!$B:$B,$D$2,'Budget Data by month'!$C:$C,$B85),0)</f>
        <v>0</v>
      </c>
      <c r="M85" s="261">
        <f>IFERROR(SUMIFS('Budget Data by month'!N:N,'Budget Data by month'!$B:$B,$D$2,'Budget Data by month'!$C:$C,$B85),0)</f>
        <v>0</v>
      </c>
      <c r="N85" s="261">
        <f>IFERROR(SUMIFS('Budget Data by month'!O:O,'Budget Data by month'!$B:$B,$D$2,'Budget Data by month'!$C:$C,$B85),0)</f>
        <v>0</v>
      </c>
      <c r="O85" s="261">
        <f>IFERROR(SUMIFS('Budget Data by month'!P:P,'Budget Data by month'!$B:$B,$D$2,'Budget Data by month'!$C:$C,$B85),0)</f>
        <v>0</v>
      </c>
      <c r="P85" s="261">
        <f>IFERROR(SUMIFS('Budget Data by month'!Q:Q,'Budget Data by month'!$B:$B,$D$2,'Budget Data by month'!$C:$C,$B85),0)</f>
        <v>0</v>
      </c>
      <c r="Q85" s="261">
        <f>IFERROR(SUMIFS('Budget Data by month'!R:R,'Budget Data by month'!$B:$B,$D$2,'Budget Data by month'!$C:$C,$B85),0)</f>
        <v>0</v>
      </c>
      <c r="R85" s="55">
        <f>SUM(F85:Q85)-E85</f>
        <v>0</v>
      </c>
      <c r="Z85" s="15"/>
    </row>
    <row r="86" spans="1:26" s="11" customFormat="1" x14ac:dyDescent="0.25">
      <c r="A86" s="54"/>
      <c r="B86" s="11" t="s">
        <v>317</v>
      </c>
      <c r="C86" s="5" t="s">
        <v>318</v>
      </c>
      <c r="D86" s="34">
        <v>6180200</v>
      </c>
      <c r="E86" s="261">
        <f>IFERROR(SUMIFS('Budget Data by month'!F:F,'Budget Data by month'!$B:$B,$D$2,'Budget Data by month'!$C:$C,$B86),0)</f>
        <v>0</v>
      </c>
      <c r="F86" s="261">
        <f>IFERROR(SUMIFS('Budget Data by month'!G:G,'Budget Data by month'!$B:$B,$D$2,'Budget Data by month'!$C:$C,$B86),0)</f>
        <v>0</v>
      </c>
      <c r="G86" s="261">
        <f>IFERROR(SUMIFS('Budget Data by month'!H:H,'Budget Data by month'!$B:$B,$D$2,'Budget Data by month'!$C:$C,$B86),0)</f>
        <v>0</v>
      </c>
      <c r="H86" s="261">
        <f>IFERROR(SUMIFS('Budget Data by month'!I:I,'Budget Data by month'!$B:$B,$D$2,'Budget Data by month'!$C:$C,$B86),0)</f>
        <v>0</v>
      </c>
      <c r="I86" s="261">
        <f>IFERROR(SUMIFS('Budget Data by month'!J:J,'Budget Data by month'!$B:$B,$D$2,'Budget Data by month'!$C:$C,$B86),0)</f>
        <v>0</v>
      </c>
      <c r="J86" s="261">
        <f>IFERROR(SUMIFS('Budget Data by month'!K:K,'Budget Data by month'!$B:$B,$D$2,'Budget Data by month'!$C:$C,$B86),0)</f>
        <v>0</v>
      </c>
      <c r="K86" s="261">
        <f>IFERROR(SUMIFS('Budget Data by month'!L:L,'Budget Data by month'!$B:$B,$D$2,'Budget Data by month'!$C:$C,$B86),0)</f>
        <v>0</v>
      </c>
      <c r="L86" s="261">
        <f>IFERROR(SUMIFS('Budget Data by month'!M:M,'Budget Data by month'!$B:$B,$D$2,'Budget Data by month'!$C:$C,$B86),0)</f>
        <v>0</v>
      </c>
      <c r="M86" s="261">
        <f>IFERROR(SUMIFS('Budget Data by month'!N:N,'Budget Data by month'!$B:$B,$D$2,'Budget Data by month'!$C:$C,$B86),0)</f>
        <v>0</v>
      </c>
      <c r="N86" s="261">
        <f>IFERROR(SUMIFS('Budget Data by month'!O:O,'Budget Data by month'!$B:$B,$D$2,'Budget Data by month'!$C:$C,$B86),0)</f>
        <v>0</v>
      </c>
      <c r="O86" s="261">
        <f>IFERROR(SUMIFS('Budget Data by month'!P:P,'Budget Data by month'!$B:$B,$D$2,'Budget Data by month'!$C:$C,$B86),0)</f>
        <v>0</v>
      </c>
      <c r="P86" s="261">
        <f>IFERROR(SUMIFS('Budget Data by month'!Q:Q,'Budget Data by month'!$B:$B,$D$2,'Budget Data by month'!$C:$C,$B86),0)</f>
        <v>0</v>
      </c>
      <c r="Q86" s="261">
        <f>IFERROR(SUMIFS('Budget Data by month'!R:R,'Budget Data by month'!$B:$B,$D$2,'Budget Data by month'!$C:$C,$B86),0)</f>
        <v>0</v>
      </c>
      <c r="R86" s="55">
        <f>SUM(F86:Q86)-E86</f>
        <v>0</v>
      </c>
      <c r="Z86" s="15"/>
    </row>
    <row r="87" spans="1:26" s="11" customFormat="1" x14ac:dyDescent="0.25">
      <c r="A87" s="54"/>
      <c r="B87" s="11" t="s">
        <v>319</v>
      </c>
      <c r="C87" s="5" t="s">
        <v>320</v>
      </c>
      <c r="D87" s="56">
        <v>6180230</v>
      </c>
      <c r="E87" s="261">
        <f>IFERROR(SUMIFS('Budget Data by month'!F:F,'Budget Data by month'!$B:$B,$D$2,'Budget Data by month'!$C:$C,$B87),0)</f>
        <v>0</v>
      </c>
      <c r="F87" s="261">
        <f>IFERROR(SUMIFS('Budget Data by month'!G:G,'Budget Data by month'!$B:$B,$D$2,'Budget Data by month'!$C:$C,$B87),0)</f>
        <v>0</v>
      </c>
      <c r="G87" s="261">
        <f>IFERROR(SUMIFS('Budget Data by month'!H:H,'Budget Data by month'!$B:$B,$D$2,'Budget Data by month'!$C:$C,$B87),0)</f>
        <v>0</v>
      </c>
      <c r="H87" s="261">
        <f>IFERROR(SUMIFS('Budget Data by month'!I:I,'Budget Data by month'!$B:$B,$D$2,'Budget Data by month'!$C:$C,$B87),0)</f>
        <v>0</v>
      </c>
      <c r="I87" s="261">
        <f>IFERROR(SUMIFS('Budget Data by month'!J:J,'Budget Data by month'!$B:$B,$D$2,'Budget Data by month'!$C:$C,$B87),0)</f>
        <v>0</v>
      </c>
      <c r="J87" s="261">
        <f>IFERROR(SUMIFS('Budget Data by month'!K:K,'Budget Data by month'!$B:$B,$D$2,'Budget Data by month'!$C:$C,$B87),0)</f>
        <v>0</v>
      </c>
      <c r="K87" s="261">
        <f>IFERROR(SUMIFS('Budget Data by month'!L:L,'Budget Data by month'!$B:$B,$D$2,'Budget Data by month'!$C:$C,$B87),0)</f>
        <v>0</v>
      </c>
      <c r="L87" s="261">
        <f>IFERROR(SUMIFS('Budget Data by month'!M:M,'Budget Data by month'!$B:$B,$D$2,'Budget Data by month'!$C:$C,$B87),0)</f>
        <v>0</v>
      </c>
      <c r="M87" s="261">
        <f>IFERROR(SUMIFS('Budget Data by month'!N:N,'Budget Data by month'!$B:$B,$D$2,'Budget Data by month'!$C:$C,$B87),0)</f>
        <v>0</v>
      </c>
      <c r="N87" s="261">
        <f>IFERROR(SUMIFS('Budget Data by month'!O:O,'Budget Data by month'!$B:$B,$D$2,'Budget Data by month'!$C:$C,$B87),0)</f>
        <v>0</v>
      </c>
      <c r="O87" s="261">
        <f>IFERROR(SUMIFS('Budget Data by month'!P:P,'Budget Data by month'!$B:$B,$D$2,'Budget Data by month'!$C:$C,$B87),0)</f>
        <v>0</v>
      </c>
      <c r="P87" s="261">
        <f>IFERROR(SUMIFS('Budget Data by month'!Q:Q,'Budget Data by month'!$B:$B,$D$2,'Budget Data by month'!$C:$C,$B87),0)</f>
        <v>0</v>
      </c>
      <c r="Q87" s="261">
        <f>IFERROR(SUMIFS('Budget Data by month'!R:R,'Budget Data by month'!$B:$B,$D$2,'Budget Data by month'!$C:$C,$B87),0)</f>
        <v>0</v>
      </c>
      <c r="R87" s="55">
        <f>SUM(F87:Q87)-E87</f>
        <v>0</v>
      </c>
      <c r="Z87" s="15"/>
    </row>
    <row r="88" spans="1:26" s="11" customFormat="1" x14ac:dyDescent="0.25">
      <c r="A88" s="54"/>
      <c r="B88" s="11" t="s">
        <v>321</v>
      </c>
      <c r="C88" s="5" t="s">
        <v>272</v>
      </c>
      <c r="D88" s="34">
        <v>6180260</v>
      </c>
      <c r="E88" s="261">
        <f>IFERROR(SUMIFS('Budget Data by month'!F:F,'Budget Data by month'!$B:$B,$D$2,'Budget Data by month'!$C:$C,$B88),0)</f>
        <v>0</v>
      </c>
      <c r="F88" s="261">
        <f>IFERROR(SUMIFS('Budget Data by month'!G:G,'Budget Data by month'!$B:$B,$D$2,'Budget Data by month'!$C:$C,$B88),0)</f>
        <v>0</v>
      </c>
      <c r="G88" s="261">
        <f>IFERROR(SUMIFS('Budget Data by month'!H:H,'Budget Data by month'!$B:$B,$D$2,'Budget Data by month'!$C:$C,$B88),0)</f>
        <v>0</v>
      </c>
      <c r="H88" s="261">
        <f>IFERROR(SUMIFS('Budget Data by month'!I:I,'Budget Data by month'!$B:$B,$D$2,'Budget Data by month'!$C:$C,$B88),0)</f>
        <v>0</v>
      </c>
      <c r="I88" s="261">
        <f>IFERROR(SUMIFS('Budget Data by month'!J:J,'Budget Data by month'!$B:$B,$D$2,'Budget Data by month'!$C:$C,$B88),0)</f>
        <v>0</v>
      </c>
      <c r="J88" s="261">
        <f>IFERROR(SUMIFS('Budget Data by month'!K:K,'Budget Data by month'!$B:$B,$D$2,'Budget Data by month'!$C:$C,$B88),0)</f>
        <v>0</v>
      </c>
      <c r="K88" s="261">
        <f>IFERROR(SUMIFS('Budget Data by month'!L:L,'Budget Data by month'!$B:$B,$D$2,'Budget Data by month'!$C:$C,$B88),0)</f>
        <v>0</v>
      </c>
      <c r="L88" s="261">
        <f>IFERROR(SUMIFS('Budget Data by month'!M:M,'Budget Data by month'!$B:$B,$D$2,'Budget Data by month'!$C:$C,$B88),0)</f>
        <v>0</v>
      </c>
      <c r="M88" s="261">
        <f>IFERROR(SUMIFS('Budget Data by month'!N:N,'Budget Data by month'!$B:$B,$D$2,'Budget Data by month'!$C:$C,$B88),0)</f>
        <v>0</v>
      </c>
      <c r="N88" s="261">
        <f>IFERROR(SUMIFS('Budget Data by month'!O:O,'Budget Data by month'!$B:$B,$D$2,'Budget Data by month'!$C:$C,$B88),0)</f>
        <v>0</v>
      </c>
      <c r="O88" s="261">
        <f>IFERROR(SUMIFS('Budget Data by month'!P:P,'Budget Data by month'!$B:$B,$D$2,'Budget Data by month'!$C:$C,$B88),0)</f>
        <v>0</v>
      </c>
      <c r="P88" s="261">
        <f>IFERROR(SUMIFS('Budget Data by month'!Q:Q,'Budget Data by month'!$B:$B,$D$2,'Budget Data by month'!$C:$C,$B88),0)</f>
        <v>0</v>
      </c>
      <c r="Q88" s="261">
        <f>IFERROR(SUMIFS('Budget Data by month'!R:R,'Budget Data by month'!$B:$B,$D$2,'Budget Data by month'!$C:$C,$B88),0)</f>
        <v>0</v>
      </c>
      <c r="R88" s="55">
        <f t="shared" ref="R88:R92" si="6">SUM(F88:Q88)-E88</f>
        <v>0</v>
      </c>
      <c r="Z88" s="15"/>
    </row>
    <row r="89" spans="1:26" s="11" customFormat="1" x14ac:dyDescent="0.25">
      <c r="A89" s="54"/>
      <c r="B89" s="11" t="s">
        <v>322</v>
      </c>
      <c r="C89" s="5" t="s">
        <v>323</v>
      </c>
      <c r="D89" s="34">
        <v>6180261</v>
      </c>
      <c r="E89" s="261">
        <f>IFERROR(SUMIFS('Budget Data by month'!F:F,'Budget Data by month'!$B:$B,$D$2,'Budget Data by month'!$C:$C,$B89),0)</f>
        <v>0</v>
      </c>
      <c r="F89" s="261">
        <f>IFERROR(SUMIFS('Budget Data by month'!G:G,'Budget Data by month'!$B:$B,$D$2,'Budget Data by month'!$C:$C,$B89),0)</f>
        <v>0</v>
      </c>
      <c r="G89" s="261">
        <f>IFERROR(SUMIFS('Budget Data by month'!H:H,'Budget Data by month'!$B:$B,$D$2,'Budget Data by month'!$C:$C,$B89),0)</f>
        <v>0</v>
      </c>
      <c r="H89" s="261">
        <f>IFERROR(SUMIFS('Budget Data by month'!I:I,'Budget Data by month'!$B:$B,$D$2,'Budget Data by month'!$C:$C,$B89),0)</f>
        <v>0</v>
      </c>
      <c r="I89" s="261">
        <f>IFERROR(SUMIFS('Budget Data by month'!J:J,'Budget Data by month'!$B:$B,$D$2,'Budget Data by month'!$C:$C,$B89),0)</f>
        <v>0</v>
      </c>
      <c r="J89" s="261">
        <f>IFERROR(SUMIFS('Budget Data by month'!K:K,'Budget Data by month'!$B:$B,$D$2,'Budget Data by month'!$C:$C,$B89),0)</f>
        <v>0</v>
      </c>
      <c r="K89" s="261">
        <f>IFERROR(SUMIFS('Budget Data by month'!L:L,'Budget Data by month'!$B:$B,$D$2,'Budget Data by month'!$C:$C,$B89),0)</f>
        <v>0</v>
      </c>
      <c r="L89" s="261">
        <f>IFERROR(SUMIFS('Budget Data by month'!M:M,'Budget Data by month'!$B:$B,$D$2,'Budget Data by month'!$C:$C,$B89),0)</f>
        <v>0</v>
      </c>
      <c r="M89" s="261">
        <f>IFERROR(SUMIFS('Budget Data by month'!N:N,'Budget Data by month'!$B:$B,$D$2,'Budget Data by month'!$C:$C,$B89),0)</f>
        <v>0</v>
      </c>
      <c r="N89" s="261">
        <f>IFERROR(SUMIFS('Budget Data by month'!O:O,'Budget Data by month'!$B:$B,$D$2,'Budget Data by month'!$C:$C,$B89),0)</f>
        <v>0</v>
      </c>
      <c r="O89" s="261">
        <f>IFERROR(SUMIFS('Budget Data by month'!P:P,'Budget Data by month'!$B:$B,$D$2,'Budget Data by month'!$C:$C,$B89),0)</f>
        <v>0</v>
      </c>
      <c r="P89" s="261">
        <f>IFERROR(SUMIFS('Budget Data by month'!Q:Q,'Budget Data by month'!$B:$B,$D$2,'Budget Data by month'!$C:$C,$B89),0)</f>
        <v>0</v>
      </c>
      <c r="Q89" s="261">
        <f>IFERROR(SUMIFS('Budget Data by month'!R:R,'Budget Data by month'!$B:$B,$D$2,'Budget Data by month'!$C:$C,$B89),0)</f>
        <v>0</v>
      </c>
      <c r="R89" s="55">
        <f t="shared" si="6"/>
        <v>0</v>
      </c>
      <c r="Z89" s="15"/>
    </row>
    <row r="90" spans="1:26" s="11" customFormat="1" x14ac:dyDescent="0.25">
      <c r="A90" s="54"/>
      <c r="B90" s="11" t="s">
        <v>324</v>
      </c>
      <c r="C90" s="5" t="s">
        <v>325</v>
      </c>
      <c r="D90" s="34">
        <v>6180262</v>
      </c>
      <c r="E90" s="261">
        <f>IFERROR(SUMIFS('Budget Data by month'!F:F,'Budget Data by month'!$B:$B,$D$2,'Budget Data by month'!$C:$C,$B90),0)</f>
        <v>0</v>
      </c>
      <c r="F90" s="261">
        <f>IFERROR(SUMIFS('Budget Data by month'!G:G,'Budget Data by month'!$B:$B,$D$2,'Budget Data by month'!$C:$C,$B90),0)</f>
        <v>0</v>
      </c>
      <c r="G90" s="261">
        <f>IFERROR(SUMIFS('Budget Data by month'!H:H,'Budget Data by month'!$B:$B,$D$2,'Budget Data by month'!$C:$C,$B90),0)</f>
        <v>0</v>
      </c>
      <c r="H90" s="261">
        <f>IFERROR(SUMIFS('Budget Data by month'!I:I,'Budget Data by month'!$B:$B,$D$2,'Budget Data by month'!$C:$C,$B90),0)</f>
        <v>0</v>
      </c>
      <c r="I90" s="261">
        <f>IFERROR(SUMIFS('Budget Data by month'!J:J,'Budget Data by month'!$B:$B,$D$2,'Budget Data by month'!$C:$C,$B90),0)</f>
        <v>0</v>
      </c>
      <c r="J90" s="261">
        <f>IFERROR(SUMIFS('Budget Data by month'!K:K,'Budget Data by month'!$B:$B,$D$2,'Budget Data by month'!$C:$C,$B90),0)</f>
        <v>0</v>
      </c>
      <c r="K90" s="261">
        <f>IFERROR(SUMIFS('Budget Data by month'!L:L,'Budget Data by month'!$B:$B,$D$2,'Budget Data by month'!$C:$C,$B90),0)</f>
        <v>0</v>
      </c>
      <c r="L90" s="261">
        <f>IFERROR(SUMIFS('Budget Data by month'!M:M,'Budget Data by month'!$B:$B,$D$2,'Budget Data by month'!$C:$C,$B90),0)</f>
        <v>0</v>
      </c>
      <c r="M90" s="261">
        <f>IFERROR(SUMIFS('Budget Data by month'!N:N,'Budget Data by month'!$B:$B,$D$2,'Budget Data by month'!$C:$C,$B90),0)</f>
        <v>0</v>
      </c>
      <c r="N90" s="261">
        <f>IFERROR(SUMIFS('Budget Data by month'!O:O,'Budget Data by month'!$B:$B,$D$2,'Budget Data by month'!$C:$C,$B90),0)</f>
        <v>0</v>
      </c>
      <c r="O90" s="261">
        <f>IFERROR(SUMIFS('Budget Data by month'!P:P,'Budget Data by month'!$B:$B,$D$2,'Budget Data by month'!$C:$C,$B90),0)</f>
        <v>0</v>
      </c>
      <c r="P90" s="261">
        <f>IFERROR(SUMIFS('Budget Data by month'!Q:Q,'Budget Data by month'!$B:$B,$D$2,'Budget Data by month'!$C:$C,$B90),0)</f>
        <v>0</v>
      </c>
      <c r="Q90" s="261">
        <f>IFERROR(SUMIFS('Budget Data by month'!R:R,'Budget Data by month'!$B:$B,$D$2,'Budget Data by month'!$C:$C,$B90),0)</f>
        <v>0</v>
      </c>
      <c r="R90" s="55">
        <f t="shared" si="6"/>
        <v>0</v>
      </c>
      <c r="Z90" s="15"/>
    </row>
    <row r="91" spans="1:26" s="11" customFormat="1" x14ac:dyDescent="0.25">
      <c r="A91" s="54"/>
      <c r="B91" s="11" t="s">
        <v>326</v>
      </c>
      <c r="C91" s="5" t="s">
        <v>280</v>
      </c>
      <c r="D91" s="34">
        <v>6180263</v>
      </c>
      <c r="E91" s="261">
        <f>IFERROR(SUMIFS('Budget Data by month'!F:F,'Budget Data by month'!$B:$B,$D$2,'Budget Data by month'!$C:$C,$B91),0)</f>
        <v>0</v>
      </c>
      <c r="F91" s="261">
        <f>IFERROR(SUMIFS('Budget Data by month'!G:G,'Budget Data by month'!$B:$B,$D$2,'Budget Data by month'!$C:$C,$B91),0)</f>
        <v>0</v>
      </c>
      <c r="G91" s="261">
        <f>IFERROR(SUMIFS('Budget Data by month'!H:H,'Budget Data by month'!$B:$B,$D$2,'Budget Data by month'!$C:$C,$B91),0)</f>
        <v>0</v>
      </c>
      <c r="H91" s="261">
        <f>IFERROR(SUMIFS('Budget Data by month'!I:I,'Budget Data by month'!$B:$B,$D$2,'Budget Data by month'!$C:$C,$B91),0)</f>
        <v>0</v>
      </c>
      <c r="I91" s="261">
        <f>IFERROR(SUMIFS('Budget Data by month'!J:J,'Budget Data by month'!$B:$B,$D$2,'Budget Data by month'!$C:$C,$B91),0)</f>
        <v>0</v>
      </c>
      <c r="J91" s="261">
        <f>IFERROR(SUMIFS('Budget Data by month'!K:K,'Budget Data by month'!$B:$B,$D$2,'Budget Data by month'!$C:$C,$B91),0)</f>
        <v>0</v>
      </c>
      <c r="K91" s="261">
        <f>IFERROR(SUMIFS('Budget Data by month'!L:L,'Budget Data by month'!$B:$B,$D$2,'Budget Data by month'!$C:$C,$B91),0)</f>
        <v>0</v>
      </c>
      <c r="L91" s="261">
        <f>IFERROR(SUMIFS('Budget Data by month'!M:M,'Budget Data by month'!$B:$B,$D$2,'Budget Data by month'!$C:$C,$B91),0)</f>
        <v>0</v>
      </c>
      <c r="M91" s="261">
        <f>IFERROR(SUMIFS('Budget Data by month'!N:N,'Budget Data by month'!$B:$B,$D$2,'Budget Data by month'!$C:$C,$B91),0)</f>
        <v>0</v>
      </c>
      <c r="N91" s="261">
        <f>IFERROR(SUMIFS('Budget Data by month'!O:O,'Budget Data by month'!$B:$B,$D$2,'Budget Data by month'!$C:$C,$B91),0)</f>
        <v>0</v>
      </c>
      <c r="O91" s="261">
        <f>IFERROR(SUMIFS('Budget Data by month'!P:P,'Budget Data by month'!$B:$B,$D$2,'Budget Data by month'!$C:$C,$B91),0)</f>
        <v>0</v>
      </c>
      <c r="P91" s="261">
        <f>IFERROR(SUMIFS('Budget Data by month'!Q:Q,'Budget Data by month'!$B:$B,$D$2,'Budget Data by month'!$C:$C,$B91),0)</f>
        <v>0</v>
      </c>
      <c r="Q91" s="261">
        <f>IFERROR(SUMIFS('Budget Data by month'!R:R,'Budget Data by month'!$B:$B,$D$2,'Budget Data by month'!$C:$C,$B91),0)</f>
        <v>0</v>
      </c>
      <c r="R91" s="55">
        <f t="shared" si="6"/>
        <v>0</v>
      </c>
      <c r="Z91" s="15"/>
    </row>
    <row r="92" spans="1:26" s="11" customFormat="1" ht="16.5" thickBot="1" x14ac:dyDescent="0.3">
      <c r="A92" s="54"/>
      <c r="B92" s="11" t="s">
        <v>327</v>
      </c>
      <c r="C92" s="5" t="s">
        <v>328</v>
      </c>
      <c r="D92" s="34">
        <v>6180264</v>
      </c>
      <c r="E92" s="261">
        <f>IFERROR(SUMIFS('Budget Data by month'!F:F,'Budget Data by month'!$B:$B,$D$2,'Budget Data by month'!$C:$C,$B92),0)</f>
        <v>0</v>
      </c>
      <c r="F92" s="261">
        <f>IFERROR(SUMIFS('Budget Data by month'!G:G,'Budget Data by month'!$B:$B,$D$2,'Budget Data by month'!$C:$C,$B92),0)</f>
        <v>0</v>
      </c>
      <c r="G92" s="261">
        <f>IFERROR(SUMIFS('Budget Data by month'!H:H,'Budget Data by month'!$B:$B,$D$2,'Budget Data by month'!$C:$C,$B92),0)</f>
        <v>0</v>
      </c>
      <c r="H92" s="261">
        <f>IFERROR(SUMIFS('Budget Data by month'!I:I,'Budget Data by month'!$B:$B,$D$2,'Budget Data by month'!$C:$C,$B92),0)</f>
        <v>0</v>
      </c>
      <c r="I92" s="261">
        <f>IFERROR(SUMIFS('Budget Data by month'!J:J,'Budget Data by month'!$B:$B,$D$2,'Budget Data by month'!$C:$C,$B92),0)</f>
        <v>0</v>
      </c>
      <c r="J92" s="261">
        <f>IFERROR(SUMIFS('Budget Data by month'!K:K,'Budget Data by month'!$B:$B,$D$2,'Budget Data by month'!$C:$C,$B92),0)</f>
        <v>0</v>
      </c>
      <c r="K92" s="261">
        <f>IFERROR(SUMIFS('Budget Data by month'!L:L,'Budget Data by month'!$B:$B,$D$2,'Budget Data by month'!$C:$C,$B92),0)</f>
        <v>0</v>
      </c>
      <c r="L92" s="261">
        <f>IFERROR(SUMIFS('Budget Data by month'!M:M,'Budget Data by month'!$B:$B,$D$2,'Budget Data by month'!$C:$C,$B92),0)</f>
        <v>0</v>
      </c>
      <c r="M92" s="261">
        <f>IFERROR(SUMIFS('Budget Data by month'!N:N,'Budget Data by month'!$B:$B,$D$2,'Budget Data by month'!$C:$C,$B92),0)</f>
        <v>0</v>
      </c>
      <c r="N92" s="261">
        <f>IFERROR(SUMIFS('Budget Data by month'!O:O,'Budget Data by month'!$B:$B,$D$2,'Budget Data by month'!$C:$C,$B92),0)</f>
        <v>0</v>
      </c>
      <c r="O92" s="261">
        <f>IFERROR(SUMIFS('Budget Data by month'!P:P,'Budget Data by month'!$B:$B,$D$2,'Budget Data by month'!$C:$C,$B92),0)</f>
        <v>0</v>
      </c>
      <c r="P92" s="261">
        <f>IFERROR(SUMIFS('Budget Data by month'!Q:Q,'Budget Data by month'!$B:$B,$D$2,'Budget Data by month'!$C:$C,$B92),0)</f>
        <v>0</v>
      </c>
      <c r="Q92" s="261">
        <f>IFERROR(SUMIFS('Budget Data by month'!R:R,'Budget Data by month'!$B:$B,$D$2,'Budget Data by month'!$C:$C,$B92),0)</f>
        <v>0</v>
      </c>
      <c r="R92" s="55">
        <f t="shared" si="6"/>
        <v>0</v>
      </c>
      <c r="Z92" s="15"/>
    </row>
    <row r="93" spans="1:26" s="11" customFormat="1" ht="3" customHeight="1" x14ac:dyDescent="0.25">
      <c r="A93" s="93"/>
      <c r="B93" s="110"/>
      <c r="C93" s="111"/>
      <c r="D93" s="95"/>
      <c r="E93" s="96"/>
      <c r="F93" s="320"/>
      <c r="G93" s="320"/>
      <c r="H93" s="320"/>
      <c r="I93" s="320"/>
      <c r="J93" s="320"/>
      <c r="K93" s="320"/>
      <c r="L93" s="320"/>
      <c r="M93" s="320"/>
      <c r="N93" s="320"/>
      <c r="O93" s="320"/>
      <c r="P93" s="320"/>
      <c r="Q93" s="320"/>
      <c r="R93" s="97"/>
      <c r="Z93" s="15"/>
    </row>
    <row r="94" spans="1:26" s="11" customFormat="1" ht="16.5" thickBot="1" x14ac:dyDescent="0.3">
      <c r="A94" s="113"/>
      <c r="B94" s="114" t="s">
        <v>780</v>
      </c>
      <c r="C94" s="114"/>
      <c r="D94" s="115"/>
      <c r="E94" s="317">
        <f>ROUND(SUM(E85:E92),2)</f>
        <v>0</v>
      </c>
      <c r="F94" s="321">
        <f>SUM(F85:F92)</f>
        <v>0</v>
      </c>
      <c r="G94" s="321">
        <f t="shared" ref="G94:R94" si="7">SUM(G85:G92)</f>
        <v>0</v>
      </c>
      <c r="H94" s="321">
        <f t="shared" si="7"/>
        <v>0</v>
      </c>
      <c r="I94" s="321">
        <f t="shared" si="7"/>
        <v>0</v>
      </c>
      <c r="J94" s="321">
        <f t="shared" si="7"/>
        <v>0</v>
      </c>
      <c r="K94" s="321">
        <f t="shared" si="7"/>
        <v>0</v>
      </c>
      <c r="L94" s="321">
        <f t="shared" si="7"/>
        <v>0</v>
      </c>
      <c r="M94" s="321">
        <f t="shared" si="7"/>
        <v>0</v>
      </c>
      <c r="N94" s="321">
        <f t="shared" si="7"/>
        <v>0</v>
      </c>
      <c r="O94" s="321">
        <f t="shared" si="7"/>
        <v>0</v>
      </c>
      <c r="P94" s="321">
        <f t="shared" si="7"/>
        <v>0</v>
      </c>
      <c r="Q94" s="321">
        <f t="shared" si="7"/>
        <v>0</v>
      </c>
      <c r="R94" s="116">
        <f t="shared" si="7"/>
        <v>0</v>
      </c>
      <c r="Z94" s="15"/>
    </row>
    <row r="95" spans="1:26" s="11" customFormat="1" ht="12" customHeight="1" thickBot="1" x14ac:dyDescent="0.3">
      <c r="B95" s="36"/>
      <c r="C95" s="5"/>
      <c r="D95" s="34"/>
      <c r="E95" s="39"/>
      <c r="F95" s="28"/>
      <c r="G95" s="28"/>
      <c r="H95" s="28"/>
      <c r="I95" s="28"/>
      <c r="J95" s="28"/>
      <c r="K95" s="28"/>
      <c r="L95" s="28"/>
      <c r="M95" s="28"/>
      <c r="N95" s="28"/>
      <c r="O95" s="28"/>
      <c r="P95" s="28"/>
      <c r="Q95" s="28"/>
      <c r="R95" s="1"/>
      <c r="Z95" s="15"/>
    </row>
    <row r="96" spans="1:26" s="11" customFormat="1" ht="16.5" thickBot="1" x14ac:dyDescent="0.3">
      <c r="A96" s="125"/>
      <c r="B96" s="126" t="s">
        <v>781</v>
      </c>
      <c r="C96" s="126"/>
      <c r="D96" s="127"/>
      <c r="E96" s="128"/>
      <c r="F96" s="129"/>
      <c r="G96" s="129"/>
      <c r="H96" s="129"/>
      <c r="I96" s="129"/>
      <c r="J96" s="129"/>
      <c r="K96" s="129"/>
      <c r="L96" s="129"/>
      <c r="M96" s="129"/>
      <c r="N96" s="129"/>
      <c r="O96" s="129"/>
      <c r="P96" s="129"/>
      <c r="Q96" s="129"/>
      <c r="R96" s="130"/>
      <c r="Z96" s="15"/>
    </row>
    <row r="97" spans="1:26" s="11" customFormat="1" x14ac:dyDescent="0.25">
      <c r="A97" s="50"/>
      <c r="B97" s="51" t="s">
        <v>417</v>
      </c>
      <c r="C97" s="80" t="s">
        <v>782</v>
      </c>
      <c r="D97" s="81"/>
      <c r="E97" s="89">
        <v>0</v>
      </c>
      <c r="F97" s="89"/>
      <c r="G97" s="89"/>
      <c r="H97" s="89"/>
      <c r="I97" s="89"/>
      <c r="J97" s="89"/>
      <c r="K97" s="89"/>
      <c r="L97" s="89"/>
      <c r="M97" s="89"/>
      <c r="N97" s="89"/>
      <c r="O97" s="89"/>
      <c r="P97" s="89"/>
      <c r="Q97" s="89"/>
      <c r="R97" s="86"/>
      <c r="Z97" s="15"/>
    </row>
    <row r="98" spans="1:26" s="11" customFormat="1" x14ac:dyDescent="0.25">
      <c r="A98" s="54"/>
      <c r="B98" s="11" t="s">
        <v>418</v>
      </c>
      <c r="C98" s="5" t="s">
        <v>783</v>
      </c>
      <c r="D98" s="34"/>
      <c r="E98" s="39">
        <f>IFERROR(-VLOOKUP(D2,Data!A:I,6,0),0)</f>
        <v>0</v>
      </c>
      <c r="F98" s="39"/>
      <c r="G98" s="39"/>
      <c r="H98" s="39"/>
      <c r="I98" s="39"/>
      <c r="J98" s="39"/>
      <c r="K98" s="39"/>
      <c r="L98" s="39"/>
      <c r="M98" s="39"/>
      <c r="N98" s="39"/>
      <c r="O98" s="39"/>
      <c r="P98" s="39"/>
      <c r="Q98" s="39"/>
      <c r="R98" s="57"/>
      <c r="Z98" s="15"/>
    </row>
    <row r="99" spans="1:26" s="11" customFormat="1" x14ac:dyDescent="0.25">
      <c r="A99" s="118"/>
      <c r="B99" s="119" t="s">
        <v>421</v>
      </c>
      <c r="C99" s="120" t="s">
        <v>784</v>
      </c>
      <c r="D99" s="121"/>
      <c r="E99" s="122">
        <f>IFERROR(-VLOOKUP(D2,Data!A:I,9,0),0)</f>
        <v>0</v>
      </c>
      <c r="F99" s="122"/>
      <c r="G99" s="122"/>
      <c r="H99" s="122"/>
      <c r="I99" s="122"/>
      <c r="J99" s="122"/>
      <c r="K99" s="122"/>
      <c r="L99" s="122"/>
      <c r="M99" s="122"/>
      <c r="N99" s="122"/>
      <c r="O99" s="122"/>
      <c r="P99" s="122"/>
      <c r="Q99" s="122"/>
      <c r="R99" s="123"/>
      <c r="Z99" s="15"/>
    </row>
    <row r="100" spans="1:26" s="1" customFormat="1" ht="16.5" thickBot="1" x14ac:dyDescent="0.3">
      <c r="A100" s="98"/>
      <c r="B100" s="90" t="s">
        <v>785</v>
      </c>
      <c r="C100" s="99"/>
      <c r="D100" s="59"/>
      <c r="E100" s="100">
        <f>SUM(E97:E99)</f>
        <v>0</v>
      </c>
      <c r="F100" s="100"/>
      <c r="G100" s="100"/>
      <c r="H100" s="100"/>
      <c r="I100" s="100"/>
      <c r="J100" s="100"/>
      <c r="K100" s="100"/>
      <c r="L100" s="100"/>
      <c r="M100" s="100"/>
      <c r="N100" s="100"/>
      <c r="O100" s="100"/>
      <c r="P100" s="100"/>
      <c r="Q100" s="100"/>
      <c r="R100" s="91"/>
      <c r="Z100" s="16"/>
    </row>
    <row r="101" spans="1:26" s="11" customFormat="1" ht="3" customHeight="1" thickBot="1" x14ac:dyDescent="0.3">
      <c r="A101" s="54"/>
      <c r="B101" s="1"/>
      <c r="C101" s="5"/>
      <c r="D101" s="34"/>
      <c r="E101" s="39"/>
      <c r="F101" s="39"/>
      <c r="G101" s="39"/>
      <c r="H101" s="39"/>
      <c r="I101" s="39"/>
      <c r="J101" s="39"/>
      <c r="K101" s="39"/>
      <c r="L101" s="39"/>
      <c r="M101" s="39"/>
      <c r="N101" s="39"/>
      <c r="O101" s="39"/>
      <c r="P101" s="39"/>
      <c r="Q101" s="39"/>
      <c r="R101" s="57"/>
      <c r="Z101" s="15"/>
    </row>
    <row r="102" spans="1:26" s="11" customFormat="1" x14ac:dyDescent="0.25">
      <c r="A102" s="50"/>
      <c r="B102" s="92" t="s">
        <v>419</v>
      </c>
      <c r="C102" s="80" t="s">
        <v>786</v>
      </c>
      <c r="D102" s="81"/>
      <c r="E102" s="89">
        <f>IFERROR(-VLOOKUP(D2,Data!A:I,7,0),0)</f>
        <v>0</v>
      </c>
      <c r="F102" s="89"/>
      <c r="G102" s="89"/>
      <c r="H102" s="89"/>
      <c r="I102" s="89"/>
      <c r="J102" s="89"/>
      <c r="K102" s="89"/>
      <c r="L102" s="89"/>
      <c r="M102" s="89"/>
      <c r="N102" s="89"/>
      <c r="O102" s="89"/>
      <c r="P102" s="89"/>
      <c r="Q102" s="89"/>
      <c r="R102" s="86"/>
      <c r="Z102" s="15"/>
    </row>
    <row r="103" spans="1:26" s="11" customFormat="1" x14ac:dyDescent="0.25">
      <c r="A103" s="118"/>
      <c r="B103" s="124" t="s">
        <v>420</v>
      </c>
      <c r="C103" s="120" t="s">
        <v>787</v>
      </c>
      <c r="D103" s="121"/>
      <c r="E103" s="122">
        <f>IFERROR(-VLOOKUP(D2,Data!A:I,8,0),0)</f>
        <v>0</v>
      </c>
      <c r="F103" s="122"/>
      <c r="G103" s="122"/>
      <c r="H103" s="122"/>
      <c r="I103" s="122"/>
      <c r="J103" s="122"/>
      <c r="K103" s="122"/>
      <c r="L103" s="122"/>
      <c r="M103" s="122"/>
      <c r="N103" s="122"/>
      <c r="O103" s="122"/>
      <c r="P103" s="122"/>
      <c r="Q103" s="122"/>
      <c r="R103" s="123"/>
      <c r="Z103" s="15"/>
    </row>
    <row r="104" spans="1:26" s="1" customFormat="1" ht="16.5" thickBot="1" x14ac:dyDescent="0.3">
      <c r="A104" s="98"/>
      <c r="B104" s="90" t="s">
        <v>788</v>
      </c>
      <c r="C104" s="99"/>
      <c r="D104" s="59"/>
      <c r="E104" s="100">
        <f>SUM(E102:E103)</f>
        <v>0</v>
      </c>
      <c r="F104" s="100"/>
      <c r="G104" s="100"/>
      <c r="H104" s="100"/>
      <c r="I104" s="100"/>
      <c r="J104" s="100"/>
      <c r="K104" s="100"/>
      <c r="L104" s="100"/>
      <c r="M104" s="100"/>
      <c r="N104" s="100"/>
      <c r="O104" s="100"/>
      <c r="P104" s="100"/>
      <c r="Q104" s="100"/>
      <c r="R104" s="91"/>
      <c r="Z104" s="16"/>
    </row>
    <row r="105" spans="1:26" s="11" customFormat="1" ht="3" customHeight="1" x14ac:dyDescent="0.25">
      <c r="A105" s="93"/>
      <c r="B105" s="117"/>
      <c r="C105" s="111"/>
      <c r="D105" s="95"/>
      <c r="E105" s="96"/>
      <c r="F105" s="96"/>
      <c r="G105" s="96"/>
      <c r="H105" s="96"/>
      <c r="I105" s="96"/>
      <c r="J105" s="96"/>
      <c r="K105" s="96"/>
      <c r="L105" s="96"/>
      <c r="M105" s="96"/>
      <c r="N105" s="96"/>
      <c r="O105" s="96"/>
      <c r="P105" s="96"/>
      <c r="Q105" s="96"/>
      <c r="R105" s="97"/>
      <c r="Z105" s="15"/>
    </row>
    <row r="106" spans="1:26" s="1" customFormat="1" ht="16.5" thickBot="1" x14ac:dyDescent="0.3">
      <c r="A106" s="131"/>
      <c r="B106" s="132" t="s">
        <v>789</v>
      </c>
      <c r="C106" s="133"/>
      <c r="D106" s="134"/>
      <c r="E106" s="135">
        <f>E100+E104</f>
        <v>0</v>
      </c>
      <c r="F106" s="135"/>
      <c r="G106" s="135"/>
      <c r="H106" s="135"/>
      <c r="I106" s="135"/>
      <c r="J106" s="135"/>
      <c r="K106" s="135"/>
      <c r="L106" s="135"/>
      <c r="M106" s="135"/>
      <c r="N106" s="135"/>
      <c r="O106" s="135"/>
      <c r="P106" s="135"/>
      <c r="Q106" s="135"/>
      <c r="R106" s="136"/>
      <c r="Z106" s="16"/>
    </row>
    <row r="107" spans="1:26" s="11" customFormat="1" ht="16.5" thickBot="1" x14ac:dyDescent="0.3">
      <c r="B107" s="1"/>
      <c r="C107" s="5"/>
      <c r="D107" s="34"/>
      <c r="E107" s="39"/>
      <c r="F107" s="39"/>
      <c r="G107" s="39"/>
      <c r="H107" s="39"/>
      <c r="I107" s="39"/>
      <c r="J107" s="39"/>
      <c r="K107" s="39"/>
      <c r="L107" s="39"/>
      <c r="M107" s="39"/>
      <c r="N107" s="39"/>
      <c r="O107" s="39"/>
      <c r="P107" s="39"/>
      <c r="Q107" s="39"/>
      <c r="R107" s="1"/>
      <c r="Z107" s="15"/>
    </row>
    <row r="108" spans="1:26" s="11" customFormat="1" ht="16.5" thickBot="1" x14ac:dyDescent="0.3">
      <c r="A108" s="93"/>
      <c r="B108" s="94" t="s">
        <v>790</v>
      </c>
      <c r="C108" s="94"/>
      <c r="D108" s="95"/>
      <c r="E108" s="96"/>
      <c r="F108" s="96"/>
      <c r="G108" s="96"/>
      <c r="H108" s="96"/>
      <c r="I108" s="96"/>
      <c r="J108" s="96"/>
      <c r="K108" s="96"/>
      <c r="L108" s="96"/>
      <c r="M108" s="96"/>
      <c r="N108" s="96"/>
      <c r="O108" s="96"/>
      <c r="P108" s="96"/>
      <c r="Q108" s="96"/>
      <c r="R108" s="97"/>
      <c r="Z108" s="15"/>
    </row>
    <row r="109" spans="1:26" s="11" customFormat="1" x14ac:dyDescent="0.25">
      <c r="A109" s="50"/>
      <c r="B109" s="51" t="s">
        <v>417</v>
      </c>
      <c r="C109" s="80" t="s">
        <v>782</v>
      </c>
      <c r="D109" s="81"/>
      <c r="E109" s="89">
        <v>0</v>
      </c>
      <c r="F109" s="89"/>
      <c r="G109" s="89"/>
      <c r="H109" s="89"/>
      <c r="I109" s="89"/>
      <c r="J109" s="89"/>
      <c r="K109" s="89"/>
      <c r="L109" s="89"/>
      <c r="M109" s="89"/>
      <c r="N109" s="89"/>
      <c r="O109" s="89"/>
      <c r="P109" s="89"/>
      <c r="Q109" s="89"/>
      <c r="R109" s="86"/>
      <c r="Z109" s="15"/>
    </row>
    <row r="110" spans="1:26" s="11" customFormat="1" x14ac:dyDescent="0.25">
      <c r="A110" s="54"/>
      <c r="B110" s="11" t="s">
        <v>418</v>
      </c>
      <c r="C110" s="5" t="str">
        <f>IF(E110&lt;0,"Uncommitted Revenue - THIS IS A DEFICIT BALANCE","Uncommitted Revenue")</f>
        <v>Uncommitted Revenue</v>
      </c>
      <c r="D110" s="34"/>
      <c r="E110" s="39">
        <f>IFERROR(-SUM(E100)-SUM(E31+E74)-E111,"")</f>
        <v>0</v>
      </c>
      <c r="F110" s="39"/>
      <c r="G110" s="39"/>
      <c r="H110" s="39"/>
      <c r="I110" s="39"/>
      <c r="J110" s="39"/>
      <c r="K110" s="39"/>
      <c r="L110" s="39"/>
      <c r="M110" s="39"/>
      <c r="N110" s="39"/>
      <c r="O110" s="39"/>
      <c r="P110" s="39"/>
      <c r="Q110" s="39"/>
      <c r="R110" s="57"/>
      <c r="Z110" s="15"/>
    </row>
    <row r="111" spans="1:26" s="11" customFormat="1" x14ac:dyDescent="0.25">
      <c r="A111" s="118"/>
      <c r="B111" s="119" t="s">
        <v>421</v>
      </c>
      <c r="C111" s="120" t="s">
        <v>784</v>
      </c>
      <c r="D111" s="121"/>
      <c r="E111" s="122">
        <f>IFERROR(-SUM(E99+E28+E29+E71+E72),"")</f>
        <v>0</v>
      </c>
      <c r="F111" s="122"/>
      <c r="G111" s="122"/>
      <c r="H111" s="122"/>
      <c r="I111" s="122"/>
      <c r="J111" s="122"/>
      <c r="K111" s="122"/>
      <c r="L111" s="122"/>
      <c r="M111" s="122"/>
      <c r="N111" s="122"/>
      <c r="O111" s="122"/>
      <c r="P111" s="122"/>
      <c r="Q111" s="122"/>
      <c r="R111" s="123"/>
      <c r="Z111" s="15"/>
    </row>
    <row r="112" spans="1:26" s="1" customFormat="1" ht="16.5" thickBot="1" x14ac:dyDescent="0.3">
      <c r="A112" s="98"/>
      <c r="B112" s="90" t="s">
        <v>785</v>
      </c>
      <c r="C112" s="99"/>
      <c r="D112" s="59"/>
      <c r="E112" s="100">
        <f>SUM(E110:E111)</f>
        <v>0</v>
      </c>
      <c r="F112" s="100"/>
      <c r="G112" s="100"/>
      <c r="H112" s="100"/>
      <c r="I112" s="100"/>
      <c r="J112" s="100"/>
      <c r="K112" s="100"/>
      <c r="L112" s="100"/>
      <c r="M112" s="100"/>
      <c r="N112" s="100"/>
      <c r="O112" s="100"/>
      <c r="P112" s="100"/>
      <c r="Q112" s="100"/>
      <c r="R112" s="91"/>
      <c r="Z112" s="16"/>
    </row>
    <row r="113" spans="1:26" s="11" customFormat="1" ht="3" customHeight="1" thickBot="1" x14ac:dyDescent="0.3">
      <c r="A113" s="54"/>
      <c r="B113" s="1"/>
      <c r="C113" s="5"/>
      <c r="D113" s="34"/>
      <c r="E113" s="39"/>
      <c r="F113" s="39"/>
      <c r="G113" s="39"/>
      <c r="H113" s="39"/>
      <c r="I113" s="39"/>
      <c r="J113" s="39"/>
      <c r="K113" s="39"/>
      <c r="L113" s="39"/>
      <c r="M113" s="39"/>
      <c r="N113" s="39"/>
      <c r="O113" s="39"/>
      <c r="P113" s="39"/>
      <c r="Q113" s="39"/>
      <c r="R113" s="57"/>
      <c r="Z113" s="15"/>
    </row>
    <row r="114" spans="1:26" s="11" customFormat="1" x14ac:dyDescent="0.25">
      <c r="A114" s="50"/>
      <c r="B114" s="92" t="s">
        <v>419</v>
      </c>
      <c r="C114" s="80" t="str">
        <f>IF(E114&gt;-0.1,"Devolved Formula Capital","Devolved Formula Capital - THIS CANNOT BE A DEFICIT FIGURE")</f>
        <v>Devolved Formula Capital</v>
      </c>
      <c r="D114" s="81"/>
      <c r="E114" s="89">
        <f>IFERROR(IF(-SUM(E102+E78)&lt;E94,0,-SUM(E102+E78+E94)),"")</f>
        <v>0</v>
      </c>
      <c r="F114" s="89"/>
      <c r="G114" s="89"/>
      <c r="H114" s="89"/>
      <c r="I114" s="89"/>
      <c r="J114" s="89"/>
      <c r="K114" s="89"/>
      <c r="L114" s="89"/>
      <c r="M114" s="89"/>
      <c r="N114" s="89"/>
      <c r="O114" s="89"/>
      <c r="P114" s="89"/>
      <c r="Q114" s="89"/>
      <c r="R114" s="86"/>
      <c r="Z114" s="15"/>
    </row>
    <row r="115" spans="1:26" s="11" customFormat="1" x14ac:dyDescent="0.25">
      <c r="A115" s="118"/>
      <c r="B115" s="124" t="s">
        <v>420</v>
      </c>
      <c r="C115" s="120" t="str">
        <f>IF(E115&lt;0,"Other Capital - THIS CANNOT BE A DEFICIT - PLEASE CORRECT","Other Capital")</f>
        <v>Other Capital</v>
      </c>
      <c r="D115" s="121"/>
      <c r="E115" s="122">
        <f>IFERROR(-SUM(E104+E82+E94+E114),"")</f>
        <v>0</v>
      </c>
      <c r="F115" s="122"/>
      <c r="G115" s="122"/>
      <c r="H115" s="122"/>
      <c r="I115" s="122"/>
      <c r="J115" s="122"/>
      <c r="K115" s="122"/>
      <c r="L115" s="122"/>
      <c r="M115" s="122"/>
      <c r="N115" s="122"/>
      <c r="O115" s="122"/>
      <c r="P115" s="122"/>
      <c r="Q115" s="122"/>
      <c r="R115" s="123"/>
      <c r="Z115" s="15"/>
    </row>
    <row r="116" spans="1:26" s="1" customFormat="1" ht="16.5" thickBot="1" x14ac:dyDescent="0.3">
      <c r="A116" s="98"/>
      <c r="B116" s="90" t="s">
        <v>788</v>
      </c>
      <c r="C116" s="99"/>
      <c r="D116" s="59"/>
      <c r="E116" s="100">
        <f>SUM(E114:E115)</f>
        <v>0</v>
      </c>
      <c r="F116" s="100"/>
      <c r="G116" s="100"/>
      <c r="H116" s="100"/>
      <c r="I116" s="100"/>
      <c r="J116" s="100"/>
      <c r="K116" s="100"/>
      <c r="L116" s="100"/>
      <c r="M116" s="100"/>
      <c r="N116" s="100"/>
      <c r="O116" s="100"/>
      <c r="P116" s="100"/>
      <c r="Q116" s="100"/>
      <c r="R116" s="91"/>
      <c r="Z116" s="16"/>
    </row>
    <row r="117" spans="1:26" s="11" customFormat="1" ht="3" customHeight="1" x14ac:dyDescent="0.25">
      <c r="A117" s="50"/>
      <c r="B117" s="92"/>
      <c r="C117" s="80"/>
      <c r="D117" s="81"/>
      <c r="E117" s="89"/>
      <c r="F117" s="89"/>
      <c r="G117" s="89"/>
      <c r="H117" s="89"/>
      <c r="I117" s="89"/>
      <c r="J117" s="89"/>
      <c r="K117" s="89"/>
      <c r="L117" s="89"/>
      <c r="M117" s="89"/>
      <c r="N117" s="89"/>
      <c r="O117" s="89"/>
      <c r="P117" s="89"/>
      <c r="Q117" s="89"/>
      <c r="R117" s="86"/>
      <c r="Z117" s="15"/>
    </row>
    <row r="118" spans="1:26" s="101" customFormat="1" ht="25.9" customHeight="1" thickBot="1" x14ac:dyDescent="0.25">
      <c r="A118" s="104"/>
      <c r="B118" s="105" t="str">
        <f>IF(E118&lt;0,"DEFICIT BALANCE CARRIED FORWARD","SURPLUS BALANCE CARRIED FORWARD")</f>
        <v>SURPLUS BALANCE CARRIED FORWARD</v>
      </c>
      <c r="C118" s="106"/>
      <c r="D118" s="107"/>
      <c r="E118" s="108">
        <f>E112+E116</f>
        <v>0</v>
      </c>
      <c r="F118" s="108"/>
      <c r="G118" s="108"/>
      <c r="H118" s="108"/>
      <c r="I118" s="108"/>
      <c r="J118" s="108"/>
      <c r="K118" s="108"/>
      <c r="L118" s="108"/>
      <c r="M118" s="108"/>
      <c r="N118" s="108"/>
      <c r="O118" s="108"/>
      <c r="P118" s="108"/>
      <c r="Q118" s="108"/>
      <c r="R118" s="109"/>
      <c r="Z118" s="102"/>
    </row>
    <row r="119" spans="1:26" s="11" customFormat="1" x14ac:dyDescent="0.25">
      <c r="B119" s="1"/>
      <c r="C119" s="5"/>
      <c r="D119" s="34"/>
      <c r="E119" s="39"/>
      <c r="F119" s="28"/>
      <c r="G119" s="28"/>
      <c r="H119" s="28"/>
      <c r="I119" s="28"/>
      <c r="J119" s="28"/>
      <c r="K119" s="28"/>
      <c r="L119" s="28"/>
      <c r="M119" s="28"/>
      <c r="N119" s="28"/>
      <c r="O119" s="28"/>
      <c r="P119" s="28"/>
      <c r="Q119" s="28"/>
      <c r="R119" s="1"/>
      <c r="Z119" s="15"/>
    </row>
    <row r="120" spans="1:26" s="11" customFormat="1" ht="12" customHeight="1" x14ac:dyDescent="0.3">
      <c r="B120" s="41"/>
      <c r="C120" s="5"/>
      <c r="D120" s="5"/>
      <c r="E120" s="27"/>
      <c r="F120" s="28"/>
      <c r="G120" s="28"/>
      <c r="H120" s="28"/>
      <c r="I120" s="28"/>
      <c r="J120" s="28"/>
      <c r="K120" s="28"/>
      <c r="L120" s="28"/>
      <c r="M120" s="28"/>
      <c r="N120" s="28"/>
      <c r="O120" s="28"/>
      <c r="P120" s="28"/>
      <c r="Q120" s="28"/>
      <c r="R120" s="1"/>
      <c r="Z120" s="15"/>
    </row>
    <row r="121" spans="1:26" s="11" customFormat="1" x14ac:dyDescent="0.25">
      <c r="C121" s="5"/>
      <c r="D121" s="5"/>
      <c r="E121" s="42" t="s">
        <v>791</v>
      </c>
      <c r="F121" s="28"/>
      <c r="G121" s="28"/>
      <c r="H121" s="28"/>
      <c r="I121" s="28"/>
      <c r="J121" s="28"/>
      <c r="K121" s="28"/>
      <c r="L121" s="40" t="s">
        <v>792</v>
      </c>
      <c r="M121" s="40"/>
      <c r="N121" s="40"/>
      <c r="O121" s="40"/>
      <c r="P121" s="40"/>
      <c r="Q121" s="28"/>
      <c r="R121" s="1"/>
      <c r="Z121" s="15"/>
    </row>
    <row r="122" spans="1:26" s="11" customFormat="1" ht="24.95" customHeight="1" x14ac:dyDescent="0.25">
      <c r="C122" s="43" t="s">
        <v>793</v>
      </c>
      <c r="D122" s="44"/>
      <c r="E122" s="1034"/>
      <c r="F122" s="1034"/>
      <c r="G122" s="1034"/>
      <c r="H122" s="1034"/>
      <c r="I122" s="28"/>
      <c r="J122" s="45" t="s">
        <v>794</v>
      </c>
      <c r="K122" s="45"/>
      <c r="L122" s="1034"/>
      <c r="M122" s="1034"/>
      <c r="N122" s="1034"/>
      <c r="O122" s="1034"/>
      <c r="P122" s="1034"/>
      <c r="Q122" s="28"/>
      <c r="R122" s="1"/>
      <c r="Z122" s="15"/>
    </row>
    <row r="123" spans="1:26" s="11" customFormat="1" ht="24.95" customHeight="1" x14ac:dyDescent="0.25">
      <c r="C123" s="43" t="s">
        <v>795</v>
      </c>
      <c r="D123" s="44"/>
      <c r="E123" s="1035"/>
      <c r="F123" s="1035"/>
      <c r="G123" s="1035"/>
      <c r="H123" s="1035"/>
      <c r="I123" s="28"/>
      <c r="J123" s="45" t="s">
        <v>795</v>
      </c>
      <c r="K123" s="45"/>
      <c r="L123" s="1035"/>
      <c r="M123" s="1035"/>
      <c r="N123" s="1035"/>
      <c r="O123" s="1035"/>
      <c r="P123" s="1035"/>
      <c r="Q123" s="28"/>
      <c r="R123" s="1"/>
      <c r="Z123" s="15"/>
    </row>
    <row r="124" spans="1:26" s="11" customFormat="1" ht="24.95" customHeight="1" x14ac:dyDescent="0.25">
      <c r="C124" s="43" t="s">
        <v>796</v>
      </c>
      <c r="D124" s="44"/>
      <c r="E124" s="1034"/>
      <c r="F124" s="1034"/>
      <c r="G124" s="1034"/>
      <c r="H124" s="1034"/>
      <c r="I124" s="28"/>
      <c r="J124" s="45" t="s">
        <v>796</v>
      </c>
      <c r="K124" s="45"/>
      <c r="L124" s="1034"/>
      <c r="M124" s="1034"/>
      <c r="N124" s="1034"/>
      <c r="O124" s="1034"/>
      <c r="P124" s="1034"/>
      <c r="Q124" s="28"/>
      <c r="R124" s="1"/>
      <c r="Z124" s="15"/>
    </row>
    <row r="125" spans="1:26" s="11" customFormat="1" ht="24.95" customHeight="1" x14ac:dyDescent="0.25">
      <c r="C125" s="43" t="s">
        <v>797</v>
      </c>
      <c r="D125" s="44"/>
      <c r="E125" s="1034"/>
      <c r="F125" s="1034"/>
      <c r="G125" s="1034"/>
      <c r="H125" s="1034"/>
      <c r="I125" s="28"/>
      <c r="J125" s="45" t="s">
        <v>797</v>
      </c>
      <c r="K125" s="45"/>
      <c r="L125" s="1034"/>
      <c r="M125" s="1034"/>
      <c r="N125" s="1034"/>
      <c r="O125" s="1034"/>
      <c r="P125" s="1034"/>
      <c r="Q125" s="28"/>
      <c r="R125" s="1"/>
      <c r="Z125" s="15"/>
    </row>
    <row r="126" spans="1:26" s="11" customFormat="1" ht="24.95" customHeight="1" x14ac:dyDescent="0.25">
      <c r="C126" s="43"/>
      <c r="D126" s="44"/>
      <c r="E126" s="43"/>
      <c r="F126" s="43"/>
      <c r="G126" s="43"/>
      <c r="H126" s="43"/>
      <c r="I126" s="43"/>
      <c r="J126" s="43"/>
      <c r="K126" s="43"/>
      <c r="L126" s="43"/>
      <c r="M126" s="43"/>
      <c r="N126" s="43"/>
      <c r="O126" s="43"/>
      <c r="P126" s="43"/>
      <c r="Q126" s="43"/>
      <c r="R126" s="1"/>
      <c r="Z126" s="15"/>
    </row>
    <row r="127" spans="1:26" s="11" customFormat="1" ht="18" x14ac:dyDescent="0.25">
      <c r="A127" s="46" t="s">
        <v>798</v>
      </c>
      <c r="C127" s="47"/>
      <c r="D127" s="47"/>
      <c r="E127" s="48"/>
      <c r="F127" s="28"/>
      <c r="G127" s="28"/>
      <c r="H127" s="28"/>
      <c r="I127" s="28"/>
      <c r="J127" s="13"/>
      <c r="K127" s="28"/>
      <c r="L127" s="28"/>
      <c r="M127" s="28"/>
      <c r="N127" s="28"/>
      <c r="O127" s="28"/>
      <c r="P127" s="28"/>
      <c r="Q127" s="28"/>
      <c r="R127" s="1"/>
      <c r="Z127" s="15"/>
    </row>
    <row r="128" spans="1:26" s="11" customFormat="1" ht="18" x14ac:dyDescent="0.25">
      <c r="A128" s="46"/>
      <c r="B128" s="49"/>
      <c r="C128" s="47"/>
      <c r="D128" s="47"/>
      <c r="E128" s="48"/>
      <c r="F128" s="28"/>
      <c r="G128" s="28"/>
      <c r="H128" s="28"/>
      <c r="I128" s="28"/>
      <c r="J128" s="13"/>
      <c r="K128" s="28"/>
      <c r="L128" s="28"/>
      <c r="M128" s="28"/>
      <c r="N128" s="28"/>
      <c r="O128" s="28"/>
      <c r="P128" s="28"/>
      <c r="Q128" s="28"/>
      <c r="R128" s="1"/>
      <c r="Z128" s="15"/>
    </row>
    <row r="129" spans="1:26" s="11" customFormat="1" ht="18" x14ac:dyDescent="0.25">
      <c r="A129" s="46" t="s">
        <v>1074</v>
      </c>
      <c r="C129" s="47"/>
      <c r="D129" s="47"/>
      <c r="E129" s="48"/>
      <c r="F129" s="28"/>
      <c r="G129" s="28"/>
      <c r="H129" s="28"/>
      <c r="I129" s="28"/>
      <c r="J129" s="13"/>
      <c r="K129" s="28"/>
      <c r="L129" s="28"/>
      <c r="M129" s="28"/>
      <c r="N129" s="28"/>
      <c r="O129" s="28"/>
      <c r="P129" s="28"/>
      <c r="Q129" s="28"/>
      <c r="R129" s="1"/>
      <c r="Z129" s="16"/>
    </row>
    <row r="130" spans="1:26" s="1" customFormat="1" ht="12" customHeight="1" x14ac:dyDescent="0.25">
      <c r="G130" s="3"/>
      <c r="H130" s="4"/>
      <c r="I130" s="3"/>
      <c r="J130" s="3"/>
      <c r="L130" s="4"/>
      <c r="M130" s="4"/>
      <c r="N130" s="4"/>
      <c r="O130" s="4"/>
      <c r="P130" s="3"/>
      <c r="Q130" s="3"/>
      <c r="Z130" s="15"/>
    </row>
    <row r="131" spans="1:26" s="11" customFormat="1" ht="12" customHeight="1" x14ac:dyDescent="0.25">
      <c r="C131" s="5"/>
      <c r="D131" s="5"/>
      <c r="E131" s="27"/>
      <c r="F131" s="28"/>
      <c r="G131" s="28"/>
      <c r="H131" s="28"/>
      <c r="I131" s="28"/>
      <c r="J131" s="28"/>
      <c r="K131" s="28"/>
      <c r="L131" s="28"/>
      <c r="M131" s="28"/>
      <c r="N131" s="28"/>
      <c r="O131" s="28"/>
      <c r="P131" s="28"/>
      <c r="Q131" s="28"/>
      <c r="R131" s="1"/>
      <c r="Z131" s="15"/>
    </row>
    <row r="132" spans="1:26" s="11" customFormat="1" ht="12" customHeight="1" x14ac:dyDescent="0.25">
      <c r="R132" s="1"/>
      <c r="Z132" s="15"/>
    </row>
    <row r="133" spans="1:26" s="11" customFormat="1" ht="12" customHeight="1" x14ac:dyDescent="0.25">
      <c r="R133" s="1"/>
      <c r="Z133" s="15"/>
    </row>
    <row r="134" spans="1:26" s="11" customFormat="1" ht="12" customHeight="1" x14ac:dyDescent="0.25">
      <c r="R134" s="1"/>
      <c r="Z134" s="15"/>
    </row>
    <row r="135" spans="1:26" s="11" customFormat="1" ht="12" customHeight="1" x14ac:dyDescent="0.25">
      <c r="R135" s="1"/>
      <c r="Z135" s="15"/>
    </row>
    <row r="136" spans="1:26" s="11" customFormat="1" ht="12" customHeight="1" x14ac:dyDescent="0.25">
      <c r="R136" s="1"/>
      <c r="Z136" s="15"/>
    </row>
    <row r="137" spans="1:26" s="11" customFormat="1" ht="12" customHeight="1" x14ac:dyDescent="0.25">
      <c r="R137" s="1"/>
      <c r="Z137" s="15"/>
    </row>
    <row r="138" spans="1:26" s="11" customFormat="1" ht="12" customHeight="1" x14ac:dyDescent="0.25">
      <c r="R138" s="1"/>
      <c r="Z138" s="15"/>
    </row>
    <row r="139" spans="1:26" s="11" customFormat="1" ht="12" customHeight="1" x14ac:dyDescent="0.25">
      <c r="R139" s="1"/>
      <c r="Z139" s="15"/>
    </row>
    <row r="140" spans="1:26" s="11" customFormat="1" ht="12" customHeight="1" x14ac:dyDescent="0.25">
      <c r="R140" s="1"/>
      <c r="Z140" s="15"/>
    </row>
    <row r="141" spans="1:26" s="11" customFormat="1" ht="12" customHeight="1" x14ac:dyDescent="0.25">
      <c r="R141" s="1"/>
      <c r="Z141" s="15"/>
    </row>
    <row r="142" spans="1:26" s="11" customFormat="1" ht="12" customHeight="1" x14ac:dyDescent="0.25">
      <c r="R142" s="1"/>
      <c r="Z142" s="15"/>
    </row>
    <row r="143" spans="1:26" s="11" customFormat="1" ht="12" customHeight="1" x14ac:dyDescent="0.25">
      <c r="R143" s="1"/>
      <c r="Z143" s="15"/>
    </row>
    <row r="144" spans="1:26" s="11" customFormat="1" ht="12" customHeight="1" x14ac:dyDescent="0.25">
      <c r="R144" s="1"/>
      <c r="Z144" s="15"/>
    </row>
    <row r="145" spans="18:26" s="11" customFormat="1" ht="12" customHeight="1" x14ac:dyDescent="0.25">
      <c r="R145" s="1"/>
      <c r="Z145" s="15"/>
    </row>
    <row r="146" spans="18:26" s="11" customFormat="1" ht="12" customHeight="1" x14ac:dyDescent="0.25">
      <c r="R146" s="1"/>
      <c r="Z146" s="15"/>
    </row>
    <row r="147" spans="18:26" s="11" customFormat="1" ht="12" customHeight="1" x14ac:dyDescent="0.25">
      <c r="R147" s="1"/>
      <c r="Z147" s="15"/>
    </row>
    <row r="148" spans="18:26" s="11" customFormat="1" ht="12" customHeight="1" x14ac:dyDescent="0.25">
      <c r="R148" s="1"/>
      <c r="Z148" s="15"/>
    </row>
    <row r="149" spans="18:26" s="11" customFormat="1" ht="12" customHeight="1" x14ac:dyDescent="0.25">
      <c r="R149" s="1"/>
      <c r="Z149" s="15"/>
    </row>
    <row r="150" spans="18:26" s="11" customFormat="1" ht="12" customHeight="1" x14ac:dyDescent="0.25">
      <c r="R150" s="1"/>
      <c r="Z150" s="15"/>
    </row>
    <row r="151" spans="18:26" s="11" customFormat="1" ht="12" customHeight="1" x14ac:dyDescent="0.25">
      <c r="R151" s="1"/>
      <c r="Z151" s="15"/>
    </row>
    <row r="152" spans="18:26" ht="12" customHeight="1" x14ac:dyDescent="0.25"/>
    <row r="153" spans="18:26" ht="12" customHeight="1" x14ac:dyDescent="0.25"/>
    <row r="154" spans="18:26" ht="12" customHeight="1" x14ac:dyDescent="0.25"/>
    <row r="155" spans="18:26" ht="12" customHeight="1" x14ac:dyDescent="0.25"/>
    <row r="156" spans="18:26" ht="12" customHeight="1" x14ac:dyDescent="0.25"/>
    <row r="157" spans="18:26" ht="12" customHeight="1" x14ac:dyDescent="0.25"/>
    <row r="158" spans="18:26" ht="12" customHeight="1" x14ac:dyDescent="0.25"/>
    <row r="159" spans="18:26" ht="12" customHeight="1" x14ac:dyDescent="0.25"/>
    <row r="160" spans="18:26" ht="12" customHeight="1" x14ac:dyDescent="0.25"/>
    <row r="161" ht="12" customHeight="1" x14ac:dyDescent="0.25"/>
    <row r="162" ht="12" customHeight="1" x14ac:dyDescent="0.25"/>
    <row r="163" ht="12" customHeight="1" x14ac:dyDescent="0.25"/>
    <row r="164" ht="12" customHeight="1" x14ac:dyDescent="0.25"/>
    <row r="165" ht="12" customHeight="1" x14ac:dyDescent="0.25"/>
    <row r="166" ht="12" customHeight="1" x14ac:dyDescent="0.25"/>
    <row r="167" ht="12" customHeight="1" x14ac:dyDescent="0.25"/>
    <row r="168" ht="12" customHeight="1" x14ac:dyDescent="0.25"/>
    <row r="169" ht="12" customHeight="1" x14ac:dyDescent="0.25"/>
    <row r="170" ht="12" customHeight="1" x14ac:dyDescent="0.25"/>
    <row r="171" ht="12" customHeight="1" x14ac:dyDescent="0.25"/>
    <row r="172" ht="12" customHeight="1" x14ac:dyDescent="0.25"/>
    <row r="173" ht="12" customHeight="1" x14ac:dyDescent="0.25"/>
    <row r="174" ht="12" customHeight="1" x14ac:dyDescent="0.25"/>
    <row r="175" ht="12" customHeight="1" x14ac:dyDescent="0.25"/>
    <row r="176" ht="12" customHeight="1" x14ac:dyDescent="0.25"/>
    <row r="177" ht="12" customHeight="1" x14ac:dyDescent="0.25"/>
    <row r="178" ht="12" customHeight="1" x14ac:dyDescent="0.25"/>
    <row r="179" ht="12" customHeight="1" x14ac:dyDescent="0.25"/>
    <row r="180" ht="12" customHeight="1" x14ac:dyDescent="0.25"/>
    <row r="181" ht="12" customHeight="1" x14ac:dyDescent="0.25"/>
    <row r="182" ht="12" customHeight="1" x14ac:dyDescent="0.25"/>
    <row r="183" ht="12" customHeight="1" x14ac:dyDescent="0.25"/>
    <row r="184" ht="12" customHeight="1" x14ac:dyDescent="0.25"/>
    <row r="185" ht="12" customHeight="1" x14ac:dyDescent="0.25"/>
    <row r="186" ht="12" customHeight="1" x14ac:dyDescent="0.25"/>
    <row r="187" ht="12" customHeight="1" x14ac:dyDescent="0.25"/>
    <row r="188" ht="12" customHeight="1" x14ac:dyDescent="0.25"/>
    <row r="189" ht="12" customHeight="1" x14ac:dyDescent="0.25"/>
    <row r="190" ht="12" customHeight="1" x14ac:dyDescent="0.25"/>
    <row r="191" ht="12" customHeight="1" x14ac:dyDescent="0.25"/>
    <row r="192" ht="12" customHeight="1" x14ac:dyDescent="0.25"/>
    <row r="193" ht="12" customHeight="1" x14ac:dyDescent="0.25"/>
    <row r="194" ht="12" customHeight="1" x14ac:dyDescent="0.25"/>
    <row r="195" ht="12" customHeight="1" x14ac:dyDescent="0.25"/>
    <row r="196" ht="12" customHeight="1" x14ac:dyDescent="0.25"/>
    <row r="197" ht="12" customHeight="1" x14ac:dyDescent="0.25"/>
    <row r="198" ht="12" customHeight="1" x14ac:dyDescent="0.25"/>
    <row r="199" ht="12" customHeight="1" x14ac:dyDescent="0.25"/>
    <row r="200" ht="12" customHeight="1" x14ac:dyDescent="0.25"/>
    <row r="201" ht="12" customHeight="1" x14ac:dyDescent="0.25"/>
    <row r="202" ht="12" customHeight="1" x14ac:dyDescent="0.25"/>
    <row r="203" ht="12" customHeight="1" x14ac:dyDescent="0.25"/>
    <row r="204" ht="12" customHeight="1" x14ac:dyDescent="0.25"/>
    <row r="205" ht="12" customHeight="1" x14ac:dyDescent="0.25"/>
    <row r="206" ht="12" customHeight="1" x14ac:dyDescent="0.25"/>
    <row r="207" ht="12" customHeight="1" x14ac:dyDescent="0.25"/>
    <row r="208" ht="12" customHeight="1" x14ac:dyDescent="0.25"/>
    <row r="209" ht="12" customHeight="1" x14ac:dyDescent="0.25"/>
    <row r="210" ht="12" customHeight="1" x14ac:dyDescent="0.25"/>
    <row r="211" ht="12" customHeight="1" x14ac:dyDescent="0.25"/>
    <row r="212" ht="12" customHeight="1" x14ac:dyDescent="0.25"/>
    <row r="213" ht="12" customHeight="1" x14ac:dyDescent="0.25"/>
    <row r="214" ht="12" customHeight="1" x14ac:dyDescent="0.25"/>
    <row r="215" ht="12" customHeight="1" x14ac:dyDescent="0.25"/>
    <row r="216" ht="12" customHeight="1" x14ac:dyDescent="0.25"/>
    <row r="217" ht="12" customHeight="1" x14ac:dyDescent="0.25"/>
    <row r="218" ht="12" customHeight="1" x14ac:dyDescent="0.25"/>
    <row r="219" ht="12" customHeight="1" x14ac:dyDescent="0.25"/>
    <row r="220" ht="12" customHeight="1" x14ac:dyDescent="0.25"/>
    <row r="221" ht="12" customHeight="1" x14ac:dyDescent="0.25"/>
    <row r="222" ht="12" customHeight="1" x14ac:dyDescent="0.25"/>
    <row r="223" ht="12" customHeight="1" x14ac:dyDescent="0.25"/>
    <row r="224" ht="12" customHeight="1" x14ac:dyDescent="0.25"/>
    <row r="225" ht="12" customHeight="1" x14ac:dyDescent="0.25"/>
    <row r="226" ht="12" customHeight="1" x14ac:dyDescent="0.25"/>
    <row r="227" ht="12" customHeight="1" x14ac:dyDescent="0.25"/>
    <row r="228" ht="12" customHeight="1" x14ac:dyDescent="0.25"/>
    <row r="229" ht="12" customHeight="1" x14ac:dyDescent="0.25"/>
    <row r="230" ht="12" customHeight="1" x14ac:dyDescent="0.25"/>
    <row r="231" ht="12" customHeight="1" x14ac:dyDescent="0.25"/>
    <row r="232" ht="12" customHeight="1" x14ac:dyDescent="0.25"/>
    <row r="233" ht="12" customHeight="1" x14ac:dyDescent="0.25"/>
    <row r="234" ht="12" customHeight="1" x14ac:dyDescent="0.25"/>
    <row r="235" ht="12" customHeight="1" x14ac:dyDescent="0.25"/>
    <row r="236" ht="12" customHeight="1" x14ac:dyDescent="0.25"/>
    <row r="237" ht="12" customHeight="1" x14ac:dyDescent="0.25"/>
    <row r="238" ht="12" customHeight="1" x14ac:dyDescent="0.25"/>
    <row r="239" ht="12" customHeight="1" x14ac:dyDescent="0.25"/>
    <row r="240" ht="12" customHeight="1" x14ac:dyDescent="0.25"/>
    <row r="241" ht="12" customHeight="1" x14ac:dyDescent="0.25"/>
    <row r="242" ht="12" customHeight="1" x14ac:dyDescent="0.25"/>
    <row r="243" ht="12" customHeight="1" x14ac:dyDescent="0.25"/>
    <row r="244" ht="12" customHeight="1" x14ac:dyDescent="0.25"/>
    <row r="245" ht="12" customHeight="1" x14ac:dyDescent="0.25"/>
    <row r="246" ht="12" customHeight="1" x14ac:dyDescent="0.25"/>
    <row r="247" ht="12" customHeight="1" x14ac:dyDescent="0.25"/>
    <row r="248" ht="12" customHeight="1" x14ac:dyDescent="0.25"/>
    <row r="249" ht="12" customHeight="1" x14ac:dyDescent="0.25"/>
    <row r="250" ht="12" customHeight="1" x14ac:dyDescent="0.25"/>
    <row r="251" ht="12" customHeight="1" x14ac:dyDescent="0.25"/>
    <row r="252" ht="12" customHeight="1" x14ac:dyDescent="0.25"/>
    <row r="253" ht="12" customHeight="1" x14ac:dyDescent="0.25"/>
    <row r="254" ht="12" customHeight="1" x14ac:dyDescent="0.25"/>
    <row r="255" ht="12" customHeight="1" x14ac:dyDescent="0.25"/>
    <row r="256" ht="12" customHeight="1" x14ac:dyDescent="0.25"/>
    <row r="257" ht="12" customHeight="1" x14ac:dyDescent="0.25"/>
    <row r="258" ht="12" customHeight="1" x14ac:dyDescent="0.25"/>
    <row r="259" ht="12" customHeight="1" x14ac:dyDescent="0.25"/>
    <row r="260" ht="12" customHeight="1" x14ac:dyDescent="0.25"/>
    <row r="261" ht="12" customHeight="1" x14ac:dyDescent="0.25"/>
    <row r="262" ht="12" customHeight="1" x14ac:dyDescent="0.25"/>
    <row r="263" ht="12" customHeight="1" x14ac:dyDescent="0.25"/>
    <row r="264" ht="12" customHeight="1" x14ac:dyDescent="0.25"/>
    <row r="265" ht="12" customHeight="1" x14ac:dyDescent="0.25"/>
    <row r="266" ht="12" customHeight="1" x14ac:dyDescent="0.25"/>
    <row r="267" ht="12" customHeight="1" x14ac:dyDescent="0.25"/>
    <row r="268" ht="12" customHeight="1" x14ac:dyDescent="0.25"/>
    <row r="269" ht="12" customHeight="1" x14ac:dyDescent="0.25"/>
    <row r="270" ht="12" customHeight="1" x14ac:dyDescent="0.25"/>
    <row r="271" ht="12" customHeight="1" x14ac:dyDescent="0.25"/>
    <row r="272" ht="12" customHeight="1" x14ac:dyDescent="0.25"/>
    <row r="273" ht="12" customHeight="1" x14ac:dyDescent="0.25"/>
    <row r="274" ht="12" customHeight="1" x14ac:dyDescent="0.25"/>
    <row r="275" ht="12" customHeight="1" x14ac:dyDescent="0.25"/>
    <row r="276" ht="12" customHeight="1" x14ac:dyDescent="0.25"/>
    <row r="277" ht="12" customHeight="1" x14ac:dyDescent="0.25"/>
    <row r="278" ht="12" customHeight="1" x14ac:dyDescent="0.25"/>
    <row r="279" ht="12" customHeight="1" x14ac:dyDescent="0.25"/>
    <row r="280" ht="12" customHeight="1" x14ac:dyDescent="0.25"/>
    <row r="281" ht="12" customHeight="1" x14ac:dyDescent="0.25"/>
    <row r="282" ht="12" customHeight="1" x14ac:dyDescent="0.25"/>
    <row r="283" ht="12" customHeight="1" x14ac:dyDescent="0.25"/>
    <row r="284" ht="12" customHeight="1" x14ac:dyDescent="0.25"/>
    <row r="285" ht="12" customHeight="1" x14ac:dyDescent="0.25"/>
    <row r="286" ht="12" customHeight="1" x14ac:dyDescent="0.25"/>
    <row r="287" ht="12" customHeight="1" x14ac:dyDescent="0.25"/>
    <row r="288" ht="12" customHeight="1" x14ac:dyDescent="0.25"/>
    <row r="289" ht="12" customHeight="1" x14ac:dyDescent="0.25"/>
    <row r="290" ht="12" customHeight="1" x14ac:dyDescent="0.25"/>
    <row r="291" ht="12" customHeight="1" x14ac:dyDescent="0.25"/>
    <row r="292" ht="12" customHeight="1" x14ac:dyDescent="0.25"/>
    <row r="293" ht="12" customHeight="1" x14ac:dyDescent="0.25"/>
    <row r="294" ht="12" customHeight="1" x14ac:dyDescent="0.25"/>
    <row r="295" ht="12" customHeight="1" x14ac:dyDescent="0.25"/>
    <row r="296" ht="12" customHeight="1" x14ac:dyDescent="0.25"/>
    <row r="297" ht="12" customHeight="1" x14ac:dyDescent="0.25"/>
    <row r="298" ht="12" customHeight="1" x14ac:dyDescent="0.25"/>
    <row r="299" ht="12" customHeight="1" x14ac:dyDescent="0.25"/>
    <row r="300" ht="12" customHeight="1" x14ac:dyDescent="0.25"/>
    <row r="301" ht="12" customHeight="1" x14ac:dyDescent="0.25"/>
    <row r="302" ht="12" customHeight="1" x14ac:dyDescent="0.25"/>
    <row r="303" ht="12" customHeight="1" x14ac:dyDescent="0.25"/>
    <row r="304" ht="12" customHeight="1" x14ac:dyDescent="0.25"/>
    <row r="305" ht="12" customHeight="1" x14ac:dyDescent="0.25"/>
    <row r="306" ht="12" customHeight="1" x14ac:dyDescent="0.25"/>
    <row r="307" ht="12" customHeight="1" x14ac:dyDescent="0.25"/>
    <row r="308" ht="12" customHeight="1" x14ac:dyDescent="0.25"/>
    <row r="309" ht="12" customHeight="1" x14ac:dyDescent="0.25"/>
    <row r="310" ht="12" customHeight="1" x14ac:dyDescent="0.25"/>
    <row r="311" ht="12" customHeight="1" x14ac:dyDescent="0.25"/>
    <row r="312" ht="12" customHeight="1" x14ac:dyDescent="0.25"/>
    <row r="313" ht="12" customHeight="1" x14ac:dyDescent="0.25"/>
    <row r="314" ht="12" customHeight="1" x14ac:dyDescent="0.25"/>
    <row r="315" ht="12" customHeight="1" x14ac:dyDescent="0.25"/>
    <row r="316" ht="12" customHeight="1" x14ac:dyDescent="0.25"/>
    <row r="317" ht="12" customHeight="1" x14ac:dyDescent="0.25"/>
    <row r="318" ht="12" customHeight="1" x14ac:dyDescent="0.25"/>
    <row r="319" ht="12" customHeight="1" x14ac:dyDescent="0.25"/>
    <row r="320" ht="12" customHeight="1" x14ac:dyDescent="0.25"/>
    <row r="321" ht="12" customHeight="1" x14ac:dyDescent="0.25"/>
    <row r="322" ht="12" customHeight="1" x14ac:dyDescent="0.25"/>
    <row r="323" ht="12" customHeight="1" x14ac:dyDescent="0.25"/>
    <row r="324" ht="12" customHeight="1" x14ac:dyDescent="0.25"/>
    <row r="325" ht="12" customHeight="1" x14ac:dyDescent="0.25"/>
    <row r="326" ht="12" customHeight="1" x14ac:dyDescent="0.25"/>
    <row r="327" ht="12" customHeight="1" x14ac:dyDescent="0.25"/>
    <row r="328" ht="12" customHeight="1" x14ac:dyDescent="0.25"/>
    <row r="329" ht="12" customHeight="1" x14ac:dyDescent="0.25"/>
    <row r="330" ht="12" customHeight="1" x14ac:dyDescent="0.25"/>
    <row r="331" ht="12" customHeight="1" x14ac:dyDescent="0.25"/>
    <row r="332" ht="12" customHeight="1" x14ac:dyDescent="0.25"/>
    <row r="333" ht="12" customHeight="1" x14ac:dyDescent="0.25"/>
    <row r="334" ht="12" customHeight="1" x14ac:dyDescent="0.25"/>
    <row r="335" ht="12" customHeight="1" x14ac:dyDescent="0.25"/>
    <row r="336" ht="12" customHeight="1" x14ac:dyDescent="0.25"/>
    <row r="337" ht="12" customHeight="1" x14ac:dyDescent="0.25"/>
    <row r="338" ht="12" customHeight="1" x14ac:dyDescent="0.25"/>
    <row r="339" ht="12" customHeight="1" x14ac:dyDescent="0.25"/>
    <row r="340" ht="12" customHeight="1" x14ac:dyDescent="0.25"/>
    <row r="341" ht="12" customHeight="1" x14ac:dyDescent="0.25"/>
    <row r="342" ht="12" customHeight="1" x14ac:dyDescent="0.25"/>
    <row r="343" ht="12" customHeight="1" x14ac:dyDescent="0.25"/>
    <row r="344" ht="12" customHeight="1" x14ac:dyDescent="0.25"/>
    <row r="345" ht="12" customHeight="1" x14ac:dyDescent="0.25"/>
    <row r="346" ht="12" customHeight="1" x14ac:dyDescent="0.25"/>
    <row r="347" ht="12" customHeight="1" x14ac:dyDescent="0.25"/>
    <row r="348" ht="12" customHeight="1" x14ac:dyDescent="0.25"/>
    <row r="349" ht="12" customHeight="1" x14ac:dyDescent="0.25"/>
    <row r="350" ht="12" customHeight="1" x14ac:dyDescent="0.25"/>
    <row r="351" ht="12" customHeight="1" x14ac:dyDescent="0.25"/>
    <row r="352" ht="12" customHeight="1" x14ac:dyDescent="0.25"/>
    <row r="353" ht="12" customHeight="1" x14ac:dyDescent="0.25"/>
    <row r="354" ht="12" customHeight="1" x14ac:dyDescent="0.25"/>
    <row r="355" ht="12" customHeight="1" x14ac:dyDescent="0.25"/>
    <row r="356" ht="12" customHeight="1" x14ac:dyDescent="0.25"/>
    <row r="357" ht="12" customHeight="1" x14ac:dyDescent="0.25"/>
    <row r="358" ht="12" customHeight="1" x14ac:dyDescent="0.25"/>
    <row r="359" ht="12" customHeight="1" x14ac:dyDescent="0.25"/>
    <row r="360" ht="12" customHeight="1" x14ac:dyDescent="0.25"/>
    <row r="361" ht="12" customHeight="1" x14ac:dyDescent="0.25"/>
    <row r="362" ht="12" customHeight="1" x14ac:dyDescent="0.25"/>
    <row r="363" ht="12" customHeight="1" x14ac:dyDescent="0.25"/>
    <row r="364" ht="12" customHeight="1" x14ac:dyDescent="0.25"/>
    <row r="365" ht="12" customHeight="1" x14ac:dyDescent="0.25"/>
    <row r="366" ht="12" customHeight="1" x14ac:dyDescent="0.25"/>
    <row r="367" ht="12" customHeight="1" x14ac:dyDescent="0.25"/>
    <row r="368" ht="12" customHeight="1" x14ac:dyDescent="0.25"/>
    <row r="369" ht="12" customHeight="1" x14ac:dyDescent="0.25"/>
    <row r="370" ht="12" customHeight="1" x14ac:dyDescent="0.25"/>
    <row r="371" ht="12" customHeight="1" x14ac:dyDescent="0.25"/>
    <row r="372" ht="12" customHeight="1" x14ac:dyDescent="0.25"/>
    <row r="373" ht="12" customHeight="1" x14ac:dyDescent="0.25"/>
    <row r="374" ht="12" customHeight="1" x14ac:dyDescent="0.25"/>
    <row r="375" ht="12" customHeight="1" x14ac:dyDescent="0.25"/>
    <row r="376" ht="12" customHeight="1" x14ac:dyDescent="0.25"/>
    <row r="377" ht="12" customHeight="1" x14ac:dyDescent="0.25"/>
    <row r="378" ht="12" customHeight="1" x14ac:dyDescent="0.25"/>
    <row r="379" ht="12" customHeight="1" x14ac:dyDescent="0.25"/>
    <row r="380" ht="12" customHeight="1" x14ac:dyDescent="0.25"/>
    <row r="381" ht="12" customHeight="1" x14ac:dyDescent="0.25"/>
    <row r="382" ht="12" customHeight="1" x14ac:dyDescent="0.25"/>
    <row r="383" ht="12" customHeight="1" x14ac:dyDescent="0.25"/>
    <row r="384" ht="12" customHeight="1" x14ac:dyDescent="0.25"/>
    <row r="385" ht="12" customHeight="1" x14ac:dyDescent="0.25"/>
    <row r="386" ht="12" customHeight="1" x14ac:dyDescent="0.25"/>
    <row r="387" ht="12" customHeight="1" x14ac:dyDescent="0.25"/>
    <row r="388" ht="12" customHeight="1" x14ac:dyDescent="0.25"/>
    <row r="389" ht="12" customHeight="1" x14ac:dyDescent="0.25"/>
    <row r="390" ht="12" customHeight="1" x14ac:dyDescent="0.25"/>
    <row r="391" ht="12" customHeight="1" x14ac:dyDescent="0.25"/>
    <row r="392" ht="12" customHeight="1" x14ac:dyDescent="0.25"/>
    <row r="393" ht="12" customHeight="1" x14ac:dyDescent="0.25"/>
    <row r="394" ht="12" customHeight="1" x14ac:dyDescent="0.25"/>
    <row r="395" ht="12" customHeight="1" x14ac:dyDescent="0.25"/>
    <row r="396" ht="12" customHeight="1" x14ac:dyDescent="0.25"/>
    <row r="397" ht="12" customHeight="1" x14ac:dyDescent="0.25"/>
    <row r="398" ht="12" customHeight="1" x14ac:dyDescent="0.25"/>
    <row r="399" ht="12" customHeight="1" x14ac:dyDescent="0.25"/>
    <row r="400" ht="12" customHeight="1" x14ac:dyDescent="0.25"/>
    <row r="401" ht="12" customHeight="1" x14ac:dyDescent="0.25"/>
    <row r="402" ht="12" customHeight="1" x14ac:dyDescent="0.25"/>
    <row r="403" ht="12" customHeight="1" x14ac:dyDescent="0.25"/>
    <row r="404" ht="12" customHeight="1" x14ac:dyDescent="0.25"/>
    <row r="405" ht="12" customHeight="1" x14ac:dyDescent="0.25"/>
    <row r="406" ht="12" customHeight="1" x14ac:dyDescent="0.25"/>
    <row r="407" ht="12" customHeight="1" x14ac:dyDescent="0.25"/>
    <row r="408" ht="12" customHeight="1" x14ac:dyDescent="0.25"/>
    <row r="409" ht="12" customHeight="1" x14ac:dyDescent="0.25"/>
    <row r="410" ht="12" customHeight="1" x14ac:dyDescent="0.25"/>
    <row r="411" ht="12" customHeight="1" x14ac:dyDescent="0.25"/>
    <row r="412" ht="12" customHeight="1" x14ac:dyDescent="0.25"/>
    <row r="413" ht="12" customHeight="1" x14ac:dyDescent="0.25"/>
    <row r="414" ht="12" customHeight="1" x14ac:dyDescent="0.25"/>
    <row r="415" ht="12" customHeight="1" x14ac:dyDescent="0.25"/>
    <row r="416" ht="12" customHeight="1" x14ac:dyDescent="0.25"/>
    <row r="417" ht="12" customHeight="1" x14ac:dyDescent="0.25"/>
    <row r="418" ht="12" customHeight="1" x14ac:dyDescent="0.25"/>
    <row r="419" ht="12" customHeight="1" x14ac:dyDescent="0.25"/>
    <row r="420" ht="12" customHeight="1" x14ac:dyDescent="0.25"/>
    <row r="421" ht="12" customHeight="1" x14ac:dyDescent="0.25"/>
    <row r="422" ht="12" customHeight="1" x14ac:dyDescent="0.25"/>
    <row r="423" ht="12" customHeight="1" x14ac:dyDescent="0.25"/>
    <row r="424" ht="12" customHeight="1" x14ac:dyDescent="0.25"/>
    <row r="425" ht="12" customHeight="1" x14ac:dyDescent="0.25"/>
    <row r="426" ht="12" customHeight="1" x14ac:dyDescent="0.25"/>
    <row r="427" ht="12" customHeight="1" x14ac:dyDescent="0.25"/>
    <row r="428" ht="12" customHeight="1" x14ac:dyDescent="0.25"/>
    <row r="429" ht="12" customHeight="1" x14ac:dyDescent="0.25"/>
    <row r="430" ht="12" customHeight="1" x14ac:dyDescent="0.25"/>
    <row r="431" ht="12" customHeight="1" x14ac:dyDescent="0.25"/>
    <row r="432" ht="12" customHeight="1" x14ac:dyDescent="0.25"/>
    <row r="433" ht="12" customHeight="1" x14ac:dyDescent="0.25"/>
    <row r="434" ht="12" customHeight="1" x14ac:dyDescent="0.25"/>
    <row r="435" ht="12" customHeight="1" x14ac:dyDescent="0.25"/>
    <row r="436" ht="12" customHeight="1" x14ac:dyDescent="0.25"/>
    <row r="437" ht="12" customHeight="1" x14ac:dyDescent="0.25"/>
    <row r="438" ht="12" customHeight="1" x14ac:dyDescent="0.25"/>
    <row r="439" ht="12" customHeight="1" x14ac:dyDescent="0.25"/>
    <row r="440" ht="12" customHeight="1" x14ac:dyDescent="0.25"/>
    <row r="441" ht="12" customHeight="1" x14ac:dyDescent="0.25"/>
    <row r="442" ht="12" customHeight="1" x14ac:dyDescent="0.25"/>
    <row r="443" ht="12" customHeight="1" x14ac:dyDescent="0.25"/>
    <row r="444" ht="12" customHeight="1" x14ac:dyDescent="0.25"/>
    <row r="445" ht="12" customHeight="1" x14ac:dyDescent="0.25"/>
    <row r="446" ht="12" customHeight="1" x14ac:dyDescent="0.25"/>
    <row r="447" ht="12" customHeight="1" x14ac:dyDescent="0.25"/>
    <row r="448" ht="12" customHeight="1" x14ac:dyDescent="0.25"/>
    <row r="449" ht="12" customHeight="1" x14ac:dyDescent="0.25"/>
    <row r="450" ht="12" customHeight="1" x14ac:dyDescent="0.25"/>
    <row r="451" ht="12" customHeight="1" x14ac:dyDescent="0.25"/>
    <row r="452" ht="12" customHeight="1" x14ac:dyDescent="0.25"/>
    <row r="453" ht="12" customHeight="1" x14ac:dyDescent="0.25"/>
    <row r="454" ht="12" customHeight="1" x14ac:dyDescent="0.25"/>
    <row r="455" ht="12" customHeight="1" x14ac:dyDescent="0.25"/>
    <row r="456" ht="12" customHeight="1" x14ac:dyDescent="0.25"/>
    <row r="457" ht="12" customHeight="1" x14ac:dyDescent="0.25"/>
    <row r="458" ht="12" customHeight="1" x14ac:dyDescent="0.25"/>
    <row r="459" ht="12" customHeight="1" x14ac:dyDescent="0.25"/>
    <row r="460" ht="12" customHeight="1" x14ac:dyDescent="0.25"/>
    <row r="461" ht="12" customHeight="1" x14ac:dyDescent="0.25"/>
    <row r="462" ht="12" customHeight="1" x14ac:dyDescent="0.25"/>
    <row r="463" ht="12" customHeight="1" x14ac:dyDescent="0.25"/>
    <row r="464" ht="12" customHeight="1" x14ac:dyDescent="0.25"/>
    <row r="465" ht="12" customHeight="1" x14ac:dyDescent="0.25"/>
    <row r="466" ht="12" customHeight="1" x14ac:dyDescent="0.25"/>
    <row r="467" ht="12" customHeight="1" x14ac:dyDescent="0.25"/>
    <row r="468" ht="12" customHeight="1" x14ac:dyDescent="0.25"/>
    <row r="469" ht="12" customHeight="1" x14ac:dyDescent="0.25"/>
    <row r="470" ht="12" customHeight="1" x14ac:dyDescent="0.25"/>
    <row r="471" ht="12" customHeight="1" x14ac:dyDescent="0.25"/>
    <row r="472" ht="12" customHeight="1" x14ac:dyDescent="0.25"/>
    <row r="473" ht="12" customHeight="1" x14ac:dyDescent="0.25"/>
    <row r="474" ht="12" customHeight="1" x14ac:dyDescent="0.25"/>
    <row r="475" ht="12" customHeight="1" x14ac:dyDescent="0.25"/>
    <row r="476" ht="12" customHeight="1" x14ac:dyDescent="0.25"/>
    <row r="477" ht="12" customHeight="1" x14ac:dyDescent="0.25"/>
    <row r="478" ht="12" customHeight="1" x14ac:dyDescent="0.25"/>
    <row r="479" ht="12" customHeight="1" x14ac:dyDescent="0.25"/>
    <row r="480" ht="12" customHeight="1" x14ac:dyDescent="0.25"/>
    <row r="481" ht="12" customHeight="1" x14ac:dyDescent="0.25"/>
    <row r="482" ht="12" customHeight="1" x14ac:dyDescent="0.25"/>
    <row r="483" ht="12" customHeight="1" x14ac:dyDescent="0.25"/>
    <row r="484" ht="12" customHeight="1" x14ac:dyDescent="0.25"/>
    <row r="485" ht="12" customHeight="1" x14ac:dyDescent="0.25"/>
    <row r="486" ht="12" customHeight="1" x14ac:dyDescent="0.25"/>
    <row r="487" ht="12" customHeight="1" x14ac:dyDescent="0.25"/>
    <row r="488" ht="12" customHeight="1" x14ac:dyDescent="0.25"/>
    <row r="489" ht="12" customHeight="1" x14ac:dyDescent="0.25"/>
    <row r="490" ht="12" customHeight="1" x14ac:dyDescent="0.25"/>
    <row r="491" ht="12" customHeight="1" x14ac:dyDescent="0.25"/>
    <row r="492" ht="12" customHeight="1" x14ac:dyDescent="0.25"/>
    <row r="493" ht="12" customHeight="1" x14ac:dyDescent="0.25"/>
    <row r="494" ht="12" customHeight="1" x14ac:dyDescent="0.25"/>
    <row r="495" ht="12" customHeight="1" x14ac:dyDescent="0.25"/>
    <row r="496" ht="12" customHeight="1" x14ac:dyDescent="0.25"/>
    <row r="497" ht="12" customHeight="1" x14ac:dyDescent="0.25"/>
    <row r="498" ht="12" customHeight="1" x14ac:dyDescent="0.25"/>
    <row r="499" ht="12" customHeight="1" x14ac:dyDescent="0.25"/>
    <row r="500" ht="12" customHeight="1" x14ac:dyDescent="0.25"/>
    <row r="501" ht="12" customHeight="1" x14ac:dyDescent="0.25"/>
    <row r="502" ht="12" customHeight="1" x14ac:dyDescent="0.25"/>
    <row r="503" ht="12" customHeight="1" x14ac:dyDescent="0.25"/>
    <row r="504" ht="12" customHeight="1" x14ac:dyDescent="0.25"/>
    <row r="505" ht="12" customHeight="1" x14ac:dyDescent="0.25"/>
    <row r="506" ht="12" customHeight="1" x14ac:dyDescent="0.25"/>
    <row r="507" ht="12" customHeight="1" x14ac:dyDescent="0.25"/>
    <row r="508" ht="12" customHeight="1" x14ac:dyDescent="0.25"/>
    <row r="509" ht="12" customHeight="1" x14ac:dyDescent="0.25"/>
    <row r="510" ht="12" customHeight="1" x14ac:dyDescent="0.25"/>
    <row r="511" ht="12" customHeight="1" x14ac:dyDescent="0.25"/>
    <row r="512" ht="12" customHeight="1" x14ac:dyDescent="0.25"/>
    <row r="513" ht="12" customHeight="1" x14ac:dyDescent="0.25"/>
    <row r="514" ht="12" customHeight="1" x14ac:dyDescent="0.25"/>
    <row r="515" ht="12" customHeight="1" x14ac:dyDescent="0.25"/>
    <row r="516" ht="12" customHeight="1" x14ac:dyDescent="0.25"/>
    <row r="517" ht="12" customHeight="1" x14ac:dyDescent="0.25"/>
    <row r="518" ht="12" customHeight="1" x14ac:dyDescent="0.25"/>
    <row r="519" ht="12" customHeight="1" x14ac:dyDescent="0.25"/>
    <row r="520" ht="12" customHeight="1" x14ac:dyDescent="0.25"/>
    <row r="521" ht="12" customHeight="1" x14ac:dyDescent="0.25"/>
    <row r="522" ht="12" customHeight="1" x14ac:dyDescent="0.25"/>
    <row r="523" ht="12" customHeight="1" x14ac:dyDescent="0.25"/>
    <row r="524" ht="12" customHeight="1" x14ac:dyDescent="0.25"/>
    <row r="525" ht="12" customHeight="1" x14ac:dyDescent="0.25"/>
    <row r="526" ht="12" customHeight="1" x14ac:dyDescent="0.25"/>
    <row r="527" ht="12" customHeight="1" x14ac:dyDescent="0.25"/>
    <row r="528" ht="12" customHeight="1" x14ac:dyDescent="0.25"/>
    <row r="529" ht="12" customHeight="1" x14ac:dyDescent="0.25"/>
    <row r="530" ht="12" customHeight="1" x14ac:dyDescent="0.25"/>
    <row r="531" ht="12" customHeight="1" x14ac:dyDescent="0.25"/>
    <row r="532" ht="12" customHeight="1" x14ac:dyDescent="0.25"/>
    <row r="533" ht="12" customHeight="1" x14ac:dyDescent="0.25"/>
    <row r="534" ht="12" customHeight="1" x14ac:dyDescent="0.25"/>
    <row r="535" ht="12" customHeight="1" x14ac:dyDescent="0.25"/>
    <row r="536" ht="12" customHeight="1" x14ac:dyDescent="0.25"/>
    <row r="537" ht="12" customHeight="1" x14ac:dyDescent="0.25"/>
    <row r="538" ht="12" customHeight="1" x14ac:dyDescent="0.25"/>
    <row r="539" ht="12" customHeight="1" x14ac:dyDescent="0.25"/>
    <row r="540" ht="12" customHeight="1" x14ac:dyDescent="0.25"/>
    <row r="541" ht="12" customHeight="1" x14ac:dyDescent="0.25"/>
    <row r="542" ht="12" customHeight="1" x14ac:dyDescent="0.25"/>
    <row r="543" ht="12" customHeight="1" x14ac:dyDescent="0.25"/>
    <row r="544" ht="12" customHeight="1" x14ac:dyDescent="0.25"/>
    <row r="545" ht="12" customHeight="1" x14ac:dyDescent="0.25"/>
    <row r="546" ht="12" customHeight="1" x14ac:dyDescent="0.25"/>
    <row r="547" ht="12" customHeight="1" x14ac:dyDescent="0.25"/>
    <row r="548" ht="12" customHeight="1" x14ac:dyDescent="0.25"/>
    <row r="549" ht="12" customHeight="1" x14ac:dyDescent="0.25"/>
    <row r="550" ht="12" customHeight="1" x14ac:dyDescent="0.25"/>
    <row r="551" ht="12" customHeight="1" x14ac:dyDescent="0.25"/>
    <row r="552" ht="12" customHeight="1" x14ac:dyDescent="0.25"/>
    <row r="553" ht="12" customHeight="1" x14ac:dyDescent="0.25"/>
    <row r="554" ht="12" customHeight="1" x14ac:dyDescent="0.25"/>
    <row r="555" ht="12" customHeight="1" x14ac:dyDescent="0.25"/>
    <row r="556" ht="12" customHeight="1" x14ac:dyDescent="0.25"/>
    <row r="557" ht="12" customHeight="1" x14ac:dyDescent="0.25"/>
    <row r="558" ht="12" customHeight="1" x14ac:dyDescent="0.25"/>
    <row r="559" ht="12" customHeight="1" x14ac:dyDescent="0.25"/>
    <row r="560" ht="12" customHeight="1" x14ac:dyDescent="0.25"/>
    <row r="561" ht="12" customHeight="1" x14ac:dyDescent="0.25"/>
    <row r="562" ht="12" customHeight="1" x14ac:dyDescent="0.25"/>
    <row r="563" ht="12" customHeight="1" x14ac:dyDescent="0.25"/>
    <row r="564" ht="12" customHeight="1" x14ac:dyDescent="0.25"/>
    <row r="565" ht="12" customHeight="1" x14ac:dyDescent="0.25"/>
    <row r="566" ht="12" customHeight="1" x14ac:dyDescent="0.25"/>
    <row r="567" ht="12" customHeight="1" x14ac:dyDescent="0.25"/>
    <row r="568" ht="12" customHeight="1" x14ac:dyDescent="0.25"/>
    <row r="569" ht="12" customHeight="1" x14ac:dyDescent="0.25"/>
    <row r="570" ht="12" customHeight="1" x14ac:dyDescent="0.25"/>
    <row r="571" ht="12" customHeight="1" x14ac:dyDescent="0.25"/>
    <row r="572" ht="12" customHeight="1" x14ac:dyDescent="0.25"/>
    <row r="573" ht="12" customHeight="1" x14ac:dyDescent="0.25"/>
    <row r="574" ht="12" customHeight="1" x14ac:dyDescent="0.25"/>
    <row r="575" ht="12" customHeight="1" x14ac:dyDescent="0.25"/>
    <row r="576" ht="12" customHeight="1" x14ac:dyDescent="0.25"/>
    <row r="577" ht="12" customHeight="1" x14ac:dyDescent="0.25"/>
    <row r="578" ht="12" customHeight="1" x14ac:dyDescent="0.25"/>
    <row r="579" ht="12" customHeight="1" x14ac:dyDescent="0.25"/>
    <row r="580" ht="12" customHeight="1" x14ac:dyDescent="0.25"/>
    <row r="581" ht="12" customHeight="1" x14ac:dyDescent="0.25"/>
    <row r="582" ht="12" customHeight="1" x14ac:dyDescent="0.25"/>
    <row r="583" ht="12" customHeight="1" x14ac:dyDescent="0.25"/>
    <row r="584" ht="12" customHeight="1" x14ac:dyDescent="0.25"/>
    <row r="585" ht="12" customHeight="1" x14ac:dyDescent="0.25"/>
    <row r="586" ht="12" customHeight="1" x14ac:dyDescent="0.25"/>
    <row r="587" ht="12" customHeight="1" x14ac:dyDescent="0.25"/>
    <row r="588" ht="12" customHeight="1" x14ac:dyDescent="0.25"/>
    <row r="589" ht="12" customHeight="1" x14ac:dyDescent="0.25"/>
    <row r="590" ht="12" customHeight="1" x14ac:dyDescent="0.25"/>
    <row r="591" ht="12" customHeight="1" x14ac:dyDescent="0.25"/>
    <row r="592" ht="12" customHeight="1" x14ac:dyDescent="0.25"/>
    <row r="593" ht="12" customHeight="1" x14ac:dyDescent="0.25"/>
    <row r="594" ht="12" customHeight="1" x14ac:dyDescent="0.25"/>
    <row r="595" ht="12" customHeight="1" x14ac:dyDescent="0.25"/>
    <row r="596" ht="12" customHeight="1" x14ac:dyDescent="0.25"/>
    <row r="597" ht="12" customHeight="1" x14ac:dyDescent="0.25"/>
    <row r="598" ht="12" customHeight="1" x14ac:dyDescent="0.25"/>
    <row r="599" ht="12" customHeight="1" x14ac:dyDescent="0.25"/>
    <row r="600" ht="12" customHeight="1" x14ac:dyDescent="0.25"/>
    <row r="601" ht="12" customHeight="1" x14ac:dyDescent="0.25"/>
    <row r="602" ht="12" customHeight="1" x14ac:dyDescent="0.25"/>
    <row r="603" ht="12" customHeight="1" x14ac:dyDescent="0.25"/>
    <row r="604" ht="12" customHeight="1" x14ac:dyDescent="0.25"/>
    <row r="605" ht="12" customHeight="1" x14ac:dyDescent="0.25"/>
    <row r="606" ht="12" customHeight="1" x14ac:dyDescent="0.25"/>
    <row r="607" ht="12" customHeight="1" x14ac:dyDescent="0.25"/>
    <row r="608" ht="12" customHeight="1" x14ac:dyDescent="0.25"/>
    <row r="609" ht="12" customHeight="1" x14ac:dyDescent="0.25"/>
    <row r="610" ht="12" customHeight="1" x14ac:dyDescent="0.25"/>
    <row r="611" ht="12" customHeight="1" x14ac:dyDescent="0.25"/>
    <row r="612" ht="12" customHeight="1" x14ac:dyDescent="0.25"/>
    <row r="613" ht="12" customHeight="1" x14ac:dyDescent="0.25"/>
    <row r="614" ht="12" customHeight="1" x14ac:dyDescent="0.25"/>
    <row r="615" ht="12" customHeight="1" x14ac:dyDescent="0.25"/>
    <row r="616" ht="12" customHeight="1" x14ac:dyDescent="0.25"/>
    <row r="617" ht="12" customHeight="1" x14ac:dyDescent="0.25"/>
    <row r="618" ht="12" customHeight="1" x14ac:dyDescent="0.25"/>
    <row r="619" ht="12" customHeight="1" x14ac:dyDescent="0.25"/>
    <row r="620" ht="12" customHeight="1" x14ac:dyDescent="0.25"/>
    <row r="621" ht="12" customHeight="1" x14ac:dyDescent="0.25"/>
    <row r="622" ht="12" customHeight="1" x14ac:dyDescent="0.25"/>
    <row r="623" ht="12" customHeight="1" x14ac:dyDescent="0.25"/>
    <row r="624" ht="12" customHeight="1" x14ac:dyDescent="0.25"/>
    <row r="625" ht="12" customHeight="1" x14ac:dyDescent="0.25"/>
    <row r="626" ht="12" customHeight="1" x14ac:dyDescent="0.25"/>
    <row r="627" ht="12" customHeight="1" x14ac:dyDescent="0.25"/>
    <row r="628" ht="12" customHeight="1" x14ac:dyDescent="0.25"/>
    <row r="629" ht="12" customHeight="1" x14ac:dyDescent="0.25"/>
    <row r="630" ht="12" customHeight="1" x14ac:dyDescent="0.25"/>
    <row r="631" ht="12" customHeight="1" x14ac:dyDescent="0.25"/>
    <row r="632" ht="12" customHeight="1" x14ac:dyDescent="0.25"/>
    <row r="633" ht="12" customHeight="1" x14ac:dyDescent="0.25"/>
    <row r="634" ht="12" customHeight="1" x14ac:dyDescent="0.25"/>
    <row r="635" ht="12" customHeight="1" x14ac:dyDescent="0.25"/>
    <row r="636" ht="12" customHeight="1" x14ac:dyDescent="0.25"/>
    <row r="637" ht="12" customHeight="1" x14ac:dyDescent="0.25"/>
    <row r="638" ht="12" customHeight="1" x14ac:dyDescent="0.25"/>
    <row r="639" ht="12" customHeight="1" x14ac:dyDescent="0.25"/>
    <row r="640" ht="12" customHeight="1" x14ac:dyDescent="0.25"/>
    <row r="641" ht="12" customHeight="1" x14ac:dyDescent="0.25"/>
    <row r="642" ht="12" customHeight="1" x14ac:dyDescent="0.25"/>
    <row r="643" ht="12" customHeight="1" x14ac:dyDescent="0.25"/>
    <row r="644" ht="12" customHeight="1" x14ac:dyDescent="0.25"/>
    <row r="645" ht="12" customHeight="1" x14ac:dyDescent="0.25"/>
    <row r="646" ht="12" customHeight="1" x14ac:dyDescent="0.25"/>
    <row r="647" ht="12" customHeight="1" x14ac:dyDescent="0.25"/>
    <row r="648" ht="12" customHeight="1" x14ac:dyDescent="0.25"/>
    <row r="649" ht="12" customHeight="1" x14ac:dyDescent="0.25"/>
    <row r="650" ht="12" customHeight="1" x14ac:dyDescent="0.25"/>
    <row r="651" ht="12" customHeight="1" x14ac:dyDescent="0.25"/>
    <row r="652" ht="12" customHeight="1" x14ac:dyDescent="0.25"/>
    <row r="653" ht="12" customHeight="1" x14ac:dyDescent="0.25"/>
    <row r="654" ht="12" customHeight="1" x14ac:dyDescent="0.25"/>
    <row r="655" ht="12" customHeight="1" x14ac:dyDescent="0.25"/>
    <row r="656" ht="12" customHeight="1" x14ac:dyDescent="0.25"/>
    <row r="657" ht="12" customHeight="1" x14ac:dyDescent="0.25"/>
    <row r="658" ht="12" customHeight="1" x14ac:dyDescent="0.25"/>
    <row r="659" ht="12" customHeight="1" x14ac:dyDescent="0.25"/>
    <row r="660" ht="12" customHeight="1" x14ac:dyDescent="0.25"/>
    <row r="661" ht="12" customHeight="1" x14ac:dyDescent="0.25"/>
    <row r="662" ht="12" customHeight="1" x14ac:dyDescent="0.25"/>
    <row r="663" ht="12" customHeight="1" x14ac:dyDescent="0.25"/>
    <row r="664" ht="12" customHeight="1" x14ac:dyDescent="0.25"/>
    <row r="665" ht="12" customHeight="1" x14ac:dyDescent="0.25"/>
    <row r="666" ht="12" customHeight="1" x14ac:dyDescent="0.25"/>
    <row r="667" ht="12" customHeight="1" x14ac:dyDescent="0.25"/>
    <row r="668" ht="12" customHeight="1" x14ac:dyDescent="0.25"/>
    <row r="669" ht="12" customHeight="1" x14ac:dyDescent="0.25"/>
    <row r="670" ht="12" customHeight="1" x14ac:dyDescent="0.25"/>
    <row r="671" ht="12" customHeight="1" x14ac:dyDescent="0.25"/>
    <row r="672" ht="12" customHeight="1" x14ac:dyDescent="0.25"/>
    <row r="673" ht="12" customHeight="1" x14ac:dyDescent="0.25"/>
    <row r="674" ht="12" customHeight="1" x14ac:dyDescent="0.25"/>
    <row r="675" ht="12" customHeight="1" x14ac:dyDescent="0.25"/>
    <row r="676" ht="12" customHeight="1" x14ac:dyDescent="0.25"/>
    <row r="677" ht="12" customHeight="1" x14ac:dyDescent="0.25"/>
    <row r="678" ht="12" customHeight="1" x14ac:dyDescent="0.25"/>
    <row r="679" ht="12" customHeight="1" x14ac:dyDescent="0.25"/>
    <row r="680" ht="12" customHeight="1" x14ac:dyDescent="0.25"/>
    <row r="681" ht="12" customHeight="1" x14ac:dyDescent="0.25"/>
    <row r="682" ht="12" customHeight="1" x14ac:dyDescent="0.25"/>
    <row r="683" ht="12" customHeight="1" x14ac:dyDescent="0.25"/>
    <row r="684" ht="12" customHeight="1" x14ac:dyDescent="0.25"/>
    <row r="685" ht="12" customHeight="1" x14ac:dyDescent="0.25"/>
    <row r="686" ht="12" customHeight="1" x14ac:dyDescent="0.25"/>
    <row r="687" ht="12" customHeight="1" x14ac:dyDescent="0.25"/>
    <row r="688" ht="12" customHeight="1" x14ac:dyDescent="0.25"/>
    <row r="689" ht="12" customHeight="1" x14ac:dyDescent="0.25"/>
    <row r="690" ht="12" customHeight="1" x14ac:dyDescent="0.25"/>
    <row r="691" ht="12" customHeight="1" x14ac:dyDescent="0.25"/>
    <row r="692" ht="12" customHeight="1" x14ac:dyDescent="0.25"/>
    <row r="693" ht="12" customHeight="1" x14ac:dyDescent="0.25"/>
    <row r="694" ht="12" customHeight="1" x14ac:dyDescent="0.25"/>
    <row r="695" ht="12" customHeight="1" x14ac:dyDescent="0.25"/>
    <row r="696" ht="12" customHeight="1" x14ac:dyDescent="0.25"/>
    <row r="697" ht="12" customHeight="1" x14ac:dyDescent="0.25"/>
    <row r="698" ht="12" customHeight="1" x14ac:dyDescent="0.25"/>
    <row r="699" ht="12" customHeight="1" x14ac:dyDescent="0.25"/>
    <row r="700" ht="12" customHeight="1" x14ac:dyDescent="0.25"/>
    <row r="701" ht="12" customHeight="1" x14ac:dyDescent="0.25"/>
    <row r="702" ht="12" customHeight="1" x14ac:dyDescent="0.25"/>
    <row r="703" ht="12" customHeight="1" x14ac:dyDescent="0.25"/>
    <row r="704" ht="12" customHeight="1" x14ac:dyDescent="0.25"/>
    <row r="705" ht="12" customHeight="1" x14ac:dyDescent="0.25"/>
    <row r="706" ht="12" customHeight="1" x14ac:dyDescent="0.25"/>
    <row r="707" ht="12" customHeight="1" x14ac:dyDescent="0.25"/>
    <row r="708" ht="12" customHeight="1" x14ac:dyDescent="0.25"/>
    <row r="709" ht="12" customHeight="1" x14ac:dyDescent="0.25"/>
    <row r="710" ht="12" customHeight="1" x14ac:dyDescent="0.25"/>
    <row r="711" ht="12" customHeight="1" x14ac:dyDescent="0.25"/>
    <row r="712" ht="12" customHeight="1" x14ac:dyDescent="0.25"/>
    <row r="713" ht="12" customHeight="1" x14ac:dyDescent="0.25"/>
    <row r="714" ht="12" customHeight="1" x14ac:dyDescent="0.25"/>
    <row r="715" ht="12" customHeight="1" x14ac:dyDescent="0.25"/>
    <row r="716" ht="12" customHeight="1" x14ac:dyDescent="0.25"/>
    <row r="717" ht="12" customHeight="1" x14ac:dyDescent="0.25"/>
    <row r="718" ht="12" customHeight="1" x14ac:dyDescent="0.25"/>
    <row r="719" ht="12" customHeight="1" x14ac:dyDescent="0.25"/>
    <row r="720" ht="12" customHeight="1" x14ac:dyDescent="0.25"/>
    <row r="721" ht="12" customHeight="1" x14ac:dyDescent="0.25"/>
    <row r="722" ht="12" customHeight="1" x14ac:dyDescent="0.25"/>
    <row r="723" ht="12" customHeight="1" x14ac:dyDescent="0.25"/>
    <row r="724" ht="12" customHeight="1" x14ac:dyDescent="0.25"/>
    <row r="725" ht="12" customHeight="1" x14ac:dyDescent="0.25"/>
    <row r="726" ht="12" customHeight="1" x14ac:dyDescent="0.25"/>
    <row r="727" ht="12" customHeight="1" x14ac:dyDescent="0.25"/>
    <row r="728" ht="12" customHeight="1" x14ac:dyDescent="0.25"/>
    <row r="729" ht="12" customHeight="1" x14ac:dyDescent="0.25"/>
    <row r="730" ht="12" customHeight="1" x14ac:dyDescent="0.25"/>
    <row r="731" ht="12" customHeight="1" x14ac:dyDescent="0.25"/>
    <row r="732" ht="12" customHeight="1" x14ac:dyDescent="0.25"/>
    <row r="733" ht="12" customHeight="1" x14ac:dyDescent="0.25"/>
    <row r="734" ht="12" customHeight="1" x14ac:dyDescent="0.25"/>
    <row r="735" ht="12" customHeight="1" x14ac:dyDescent="0.25"/>
    <row r="736" ht="12" customHeight="1" x14ac:dyDescent="0.25"/>
    <row r="737" ht="12" customHeight="1" x14ac:dyDescent="0.25"/>
    <row r="738" ht="12" customHeight="1" x14ac:dyDescent="0.25"/>
    <row r="739" ht="12" customHeight="1" x14ac:dyDescent="0.25"/>
    <row r="740" ht="12" customHeight="1" x14ac:dyDescent="0.25"/>
    <row r="741" ht="12" customHeight="1" x14ac:dyDescent="0.25"/>
    <row r="742" ht="12" customHeight="1" x14ac:dyDescent="0.25"/>
    <row r="743" ht="12" customHeight="1" x14ac:dyDescent="0.25"/>
    <row r="744" ht="12" customHeight="1" x14ac:dyDescent="0.25"/>
    <row r="745" ht="12" customHeight="1" x14ac:dyDescent="0.25"/>
    <row r="746" ht="12" customHeight="1" x14ac:dyDescent="0.25"/>
    <row r="747" ht="12" customHeight="1" x14ac:dyDescent="0.25"/>
    <row r="748" ht="12" customHeight="1" x14ac:dyDescent="0.25"/>
    <row r="749" ht="12" customHeight="1" x14ac:dyDescent="0.25"/>
    <row r="750" ht="12" customHeight="1" x14ac:dyDescent="0.25"/>
    <row r="751" ht="12" customHeight="1" x14ac:dyDescent="0.25"/>
    <row r="752" ht="12" customHeight="1" x14ac:dyDescent="0.25"/>
    <row r="753" ht="12" customHeight="1" x14ac:dyDescent="0.25"/>
    <row r="754" ht="12" customHeight="1" x14ac:dyDescent="0.25"/>
    <row r="755" ht="12" customHeight="1" x14ac:dyDescent="0.25"/>
    <row r="756" ht="12" customHeight="1" x14ac:dyDescent="0.25"/>
    <row r="757" ht="12" customHeight="1" x14ac:dyDescent="0.25"/>
    <row r="758" ht="12" customHeight="1" x14ac:dyDescent="0.25"/>
    <row r="759" ht="12" customHeight="1" x14ac:dyDescent="0.25"/>
    <row r="760" ht="12" customHeight="1" x14ac:dyDescent="0.25"/>
    <row r="761" ht="12" customHeight="1" x14ac:dyDescent="0.25"/>
    <row r="762" ht="12" customHeight="1" x14ac:dyDescent="0.25"/>
    <row r="763" ht="12" customHeight="1" x14ac:dyDescent="0.25"/>
    <row r="764" ht="12" customHeight="1" x14ac:dyDescent="0.25"/>
    <row r="765" ht="12" customHeight="1" x14ac:dyDescent="0.25"/>
    <row r="766" ht="12" customHeight="1" x14ac:dyDescent="0.25"/>
    <row r="767" ht="12" customHeight="1" x14ac:dyDescent="0.25"/>
    <row r="768" ht="12" customHeight="1" x14ac:dyDescent="0.25"/>
    <row r="769" ht="12" customHeight="1" x14ac:dyDescent="0.25"/>
    <row r="770" ht="12" customHeight="1" x14ac:dyDescent="0.25"/>
    <row r="771" ht="12" customHeight="1" x14ac:dyDescent="0.25"/>
    <row r="772" ht="12" customHeight="1" x14ac:dyDescent="0.25"/>
    <row r="773" ht="12" customHeight="1" x14ac:dyDescent="0.25"/>
    <row r="774" ht="12" customHeight="1" x14ac:dyDescent="0.25"/>
    <row r="775" ht="12" customHeight="1" x14ac:dyDescent="0.25"/>
    <row r="776" ht="12" customHeight="1" x14ac:dyDescent="0.25"/>
    <row r="777" ht="12" customHeight="1" x14ac:dyDescent="0.25"/>
    <row r="778" ht="12" customHeight="1" x14ac:dyDescent="0.25"/>
    <row r="779" ht="12" customHeight="1" x14ac:dyDescent="0.25"/>
    <row r="780" ht="12" customHeight="1" x14ac:dyDescent="0.25"/>
    <row r="781" ht="12" customHeight="1" x14ac:dyDescent="0.25"/>
    <row r="782" ht="12" customHeight="1" x14ac:dyDescent="0.25"/>
    <row r="783" ht="12" customHeight="1" x14ac:dyDescent="0.25"/>
    <row r="784" ht="12" customHeight="1" x14ac:dyDescent="0.25"/>
    <row r="785" ht="12" customHeight="1" x14ac:dyDescent="0.25"/>
    <row r="786" ht="12" customHeight="1" x14ac:dyDescent="0.25"/>
    <row r="787" ht="12" customHeight="1" x14ac:dyDescent="0.25"/>
    <row r="788" ht="12" customHeight="1" x14ac:dyDescent="0.25"/>
    <row r="789" ht="12" customHeight="1" x14ac:dyDescent="0.25"/>
    <row r="790" ht="12" customHeight="1" x14ac:dyDescent="0.25"/>
    <row r="791" ht="12" customHeight="1" x14ac:dyDescent="0.25"/>
    <row r="792" ht="12" customHeight="1" x14ac:dyDescent="0.25"/>
    <row r="793" ht="12" customHeight="1" x14ac:dyDescent="0.25"/>
    <row r="794" ht="12" customHeight="1" x14ac:dyDescent="0.25"/>
    <row r="795" ht="12" customHeight="1" x14ac:dyDescent="0.25"/>
    <row r="796" ht="12" customHeight="1" x14ac:dyDescent="0.25"/>
    <row r="797" ht="12" customHeight="1" x14ac:dyDescent="0.25"/>
    <row r="798" ht="12" customHeight="1" x14ac:dyDescent="0.25"/>
    <row r="799" ht="12" customHeight="1" x14ac:dyDescent="0.25"/>
    <row r="800" ht="12" customHeight="1" x14ac:dyDescent="0.25"/>
    <row r="801" ht="12" customHeight="1" x14ac:dyDescent="0.25"/>
    <row r="802" ht="12" customHeight="1" x14ac:dyDescent="0.25"/>
    <row r="803" ht="12" customHeight="1" x14ac:dyDescent="0.25"/>
    <row r="804" ht="12" customHeight="1" x14ac:dyDescent="0.25"/>
    <row r="805" ht="12" customHeight="1" x14ac:dyDescent="0.25"/>
    <row r="806" ht="12" customHeight="1" x14ac:dyDescent="0.25"/>
    <row r="807" ht="12" customHeight="1" x14ac:dyDescent="0.25"/>
    <row r="808" ht="12" customHeight="1" x14ac:dyDescent="0.25"/>
    <row r="809" ht="12" customHeight="1" x14ac:dyDescent="0.25"/>
    <row r="810" ht="12" customHeight="1" x14ac:dyDescent="0.25"/>
    <row r="811" ht="12" customHeight="1" x14ac:dyDescent="0.25"/>
    <row r="812" ht="12" customHeight="1" x14ac:dyDescent="0.25"/>
    <row r="813" ht="12" customHeight="1" x14ac:dyDescent="0.25"/>
    <row r="814" ht="12" customHeight="1" x14ac:dyDescent="0.25"/>
    <row r="815" ht="12" customHeight="1" x14ac:dyDescent="0.25"/>
    <row r="816" ht="12" customHeight="1" x14ac:dyDescent="0.25"/>
    <row r="817" ht="12" customHeight="1" x14ac:dyDescent="0.25"/>
    <row r="818" ht="12" customHeight="1" x14ac:dyDescent="0.25"/>
    <row r="819" ht="12" customHeight="1" x14ac:dyDescent="0.25"/>
    <row r="820" ht="12" customHeight="1" x14ac:dyDescent="0.25"/>
    <row r="821" ht="12" customHeight="1" x14ac:dyDescent="0.25"/>
    <row r="822" ht="12" customHeight="1" x14ac:dyDescent="0.25"/>
    <row r="823" ht="12" customHeight="1" x14ac:dyDescent="0.25"/>
    <row r="824" ht="12" customHeight="1" x14ac:dyDescent="0.25"/>
    <row r="825" ht="12" customHeight="1" x14ac:dyDescent="0.25"/>
    <row r="826" ht="12" customHeight="1" x14ac:dyDescent="0.25"/>
    <row r="827" ht="12" customHeight="1" x14ac:dyDescent="0.25"/>
    <row r="828" ht="12" customHeight="1" x14ac:dyDescent="0.25"/>
    <row r="829" ht="12" customHeight="1" x14ac:dyDescent="0.25"/>
    <row r="830" ht="12" customHeight="1" x14ac:dyDescent="0.25"/>
    <row r="831" ht="12" customHeight="1" x14ac:dyDescent="0.25"/>
    <row r="832" ht="12" customHeight="1" x14ac:dyDescent="0.25"/>
    <row r="833" ht="12" customHeight="1" x14ac:dyDescent="0.25"/>
    <row r="834" ht="12" customHeight="1" x14ac:dyDescent="0.25"/>
    <row r="835" ht="12" customHeight="1" x14ac:dyDescent="0.25"/>
    <row r="836" ht="12" customHeight="1" x14ac:dyDescent="0.25"/>
    <row r="837" ht="12" customHeight="1" x14ac:dyDescent="0.25"/>
    <row r="838" ht="12" customHeight="1" x14ac:dyDescent="0.25"/>
    <row r="839" ht="12" customHeight="1" x14ac:dyDescent="0.25"/>
    <row r="840" ht="12" customHeight="1" x14ac:dyDescent="0.25"/>
    <row r="841" ht="12" customHeight="1" x14ac:dyDescent="0.25"/>
    <row r="842" ht="12" customHeight="1" x14ac:dyDescent="0.25"/>
    <row r="843" ht="12" customHeight="1" x14ac:dyDescent="0.25"/>
    <row r="844" ht="12" customHeight="1" x14ac:dyDescent="0.25"/>
    <row r="845" ht="12" customHeight="1" x14ac:dyDescent="0.25"/>
    <row r="846" ht="12" customHeight="1" x14ac:dyDescent="0.25"/>
    <row r="847" ht="12" customHeight="1" x14ac:dyDescent="0.25"/>
    <row r="848" ht="12" customHeight="1" x14ac:dyDescent="0.25"/>
    <row r="849" ht="12" customHeight="1" x14ac:dyDescent="0.25"/>
    <row r="850" ht="12" customHeight="1" x14ac:dyDescent="0.25"/>
    <row r="851" ht="12" customHeight="1" x14ac:dyDescent="0.25"/>
    <row r="852" ht="12" customHeight="1" x14ac:dyDescent="0.25"/>
    <row r="853" ht="12" customHeight="1" x14ac:dyDescent="0.25"/>
    <row r="854" ht="12" customHeight="1" x14ac:dyDescent="0.25"/>
    <row r="855" ht="12" customHeight="1" x14ac:dyDescent="0.25"/>
    <row r="856" ht="12" customHeight="1" x14ac:dyDescent="0.25"/>
    <row r="857" ht="12" customHeight="1" x14ac:dyDescent="0.25"/>
    <row r="858" ht="12" customHeight="1" x14ac:dyDescent="0.25"/>
    <row r="859" ht="12" customHeight="1" x14ac:dyDescent="0.25"/>
    <row r="860" ht="12" customHeight="1" x14ac:dyDescent="0.25"/>
    <row r="861" ht="12" customHeight="1" x14ac:dyDescent="0.25"/>
    <row r="862" ht="12" customHeight="1" x14ac:dyDescent="0.25"/>
    <row r="863" ht="12" customHeight="1" x14ac:dyDescent="0.25"/>
    <row r="864" ht="12" customHeight="1" x14ac:dyDescent="0.25"/>
    <row r="865" ht="12" customHeight="1" x14ac:dyDescent="0.25"/>
    <row r="866" ht="12" customHeight="1" x14ac:dyDescent="0.25"/>
    <row r="867" ht="12" customHeight="1" x14ac:dyDescent="0.25"/>
    <row r="868" ht="12" customHeight="1" x14ac:dyDescent="0.25"/>
    <row r="869" ht="12" customHeight="1" x14ac:dyDescent="0.25"/>
    <row r="870" ht="12" customHeight="1" x14ac:dyDescent="0.25"/>
    <row r="871" ht="12" customHeight="1" x14ac:dyDescent="0.25"/>
    <row r="872" ht="12" customHeight="1" x14ac:dyDescent="0.25"/>
    <row r="873" ht="12" customHeight="1" x14ac:dyDescent="0.25"/>
    <row r="874" ht="12" customHeight="1" x14ac:dyDescent="0.25"/>
    <row r="875" ht="12" customHeight="1" x14ac:dyDescent="0.25"/>
    <row r="876" ht="12" customHeight="1" x14ac:dyDescent="0.25"/>
    <row r="877" ht="12" customHeight="1" x14ac:dyDescent="0.25"/>
    <row r="878" ht="12" customHeight="1" x14ac:dyDescent="0.25"/>
    <row r="879" ht="12" customHeight="1" x14ac:dyDescent="0.25"/>
    <row r="880" ht="12" customHeight="1" x14ac:dyDescent="0.25"/>
    <row r="881" ht="12" customHeight="1" x14ac:dyDescent="0.25"/>
    <row r="882" ht="12" customHeight="1" x14ac:dyDescent="0.25"/>
    <row r="883" ht="12" customHeight="1" x14ac:dyDescent="0.25"/>
    <row r="884" ht="12" customHeight="1" x14ac:dyDescent="0.25"/>
    <row r="885" ht="12" customHeight="1" x14ac:dyDescent="0.25"/>
    <row r="886" ht="12" customHeight="1" x14ac:dyDescent="0.25"/>
    <row r="887" ht="12" customHeight="1" x14ac:dyDescent="0.25"/>
    <row r="888" ht="12" customHeight="1" x14ac:dyDescent="0.25"/>
    <row r="889" ht="12" customHeight="1" x14ac:dyDescent="0.25"/>
    <row r="890" ht="12" customHeight="1" x14ac:dyDescent="0.25"/>
    <row r="891" ht="12" customHeight="1" x14ac:dyDescent="0.25"/>
    <row r="892" ht="12" customHeight="1" x14ac:dyDescent="0.25"/>
    <row r="893" ht="12" customHeight="1" x14ac:dyDescent="0.25"/>
    <row r="894" ht="12" customHeight="1" x14ac:dyDescent="0.25"/>
    <row r="895" ht="12" customHeight="1" x14ac:dyDescent="0.25"/>
    <row r="896" ht="12" customHeight="1" x14ac:dyDescent="0.25"/>
    <row r="897" ht="12" customHeight="1" x14ac:dyDescent="0.25"/>
    <row r="898" ht="12" customHeight="1" x14ac:dyDescent="0.25"/>
    <row r="899" ht="12" customHeight="1" x14ac:dyDescent="0.25"/>
    <row r="900" ht="12" customHeight="1" x14ac:dyDescent="0.25"/>
    <row r="901" ht="12" customHeight="1" x14ac:dyDescent="0.25"/>
    <row r="902" ht="12" customHeight="1" x14ac:dyDescent="0.25"/>
    <row r="903" ht="12" customHeight="1" x14ac:dyDescent="0.25"/>
    <row r="904" ht="12" customHeight="1" x14ac:dyDescent="0.25"/>
    <row r="905" ht="12" customHeight="1" x14ac:dyDescent="0.25"/>
    <row r="906" ht="12" customHeight="1" x14ac:dyDescent="0.25"/>
    <row r="907" ht="12" customHeight="1" x14ac:dyDescent="0.25"/>
    <row r="908" ht="12" customHeight="1" x14ac:dyDescent="0.25"/>
    <row r="909" ht="12" customHeight="1" x14ac:dyDescent="0.25"/>
    <row r="910" ht="12" customHeight="1" x14ac:dyDescent="0.25"/>
    <row r="911" ht="12" customHeight="1" x14ac:dyDescent="0.25"/>
    <row r="912" ht="12" customHeight="1" x14ac:dyDescent="0.25"/>
    <row r="913" ht="12" customHeight="1" x14ac:dyDescent="0.25"/>
    <row r="914" ht="12" customHeight="1" x14ac:dyDescent="0.25"/>
    <row r="915" ht="12" customHeight="1" x14ac:dyDescent="0.25"/>
    <row r="916" ht="12" customHeight="1" x14ac:dyDescent="0.25"/>
    <row r="917" ht="12" customHeight="1" x14ac:dyDescent="0.25"/>
    <row r="918" ht="12" customHeight="1" x14ac:dyDescent="0.25"/>
    <row r="919" ht="12" customHeight="1" x14ac:dyDescent="0.25"/>
    <row r="920" ht="12" customHeight="1" x14ac:dyDescent="0.25"/>
    <row r="921" ht="12" customHeight="1" x14ac:dyDescent="0.25"/>
    <row r="922" ht="12" customHeight="1" x14ac:dyDescent="0.25"/>
    <row r="923" ht="12" customHeight="1" x14ac:dyDescent="0.25"/>
    <row r="924" ht="12" customHeight="1" x14ac:dyDescent="0.25"/>
    <row r="925" ht="12" customHeight="1" x14ac:dyDescent="0.25"/>
    <row r="926" ht="12" customHeight="1" x14ac:dyDescent="0.25"/>
    <row r="927" ht="12" customHeight="1" x14ac:dyDescent="0.25"/>
    <row r="928" ht="12" customHeight="1" x14ac:dyDescent="0.25"/>
    <row r="929" ht="12" customHeight="1" x14ac:dyDescent="0.25"/>
    <row r="930" ht="12" customHeight="1" x14ac:dyDescent="0.25"/>
    <row r="931" ht="12" customHeight="1" x14ac:dyDescent="0.25"/>
    <row r="932" ht="12" customHeight="1" x14ac:dyDescent="0.25"/>
    <row r="933" ht="12" customHeight="1" x14ac:dyDescent="0.25"/>
    <row r="934" ht="12" customHeight="1" x14ac:dyDescent="0.25"/>
    <row r="935" ht="12" customHeight="1" x14ac:dyDescent="0.25"/>
    <row r="936" ht="12" customHeight="1" x14ac:dyDescent="0.25"/>
    <row r="937" ht="12" customHeight="1" x14ac:dyDescent="0.25"/>
    <row r="938" ht="12" customHeight="1" x14ac:dyDescent="0.25"/>
    <row r="939" ht="12" customHeight="1" x14ac:dyDescent="0.25"/>
    <row r="940" ht="12" customHeight="1" x14ac:dyDescent="0.25"/>
    <row r="941" ht="12" customHeight="1" x14ac:dyDescent="0.25"/>
    <row r="942" ht="12" customHeight="1" x14ac:dyDescent="0.25"/>
    <row r="943" ht="12" customHeight="1" x14ac:dyDescent="0.25"/>
    <row r="944" ht="12" customHeight="1" x14ac:dyDescent="0.25"/>
    <row r="945" ht="12" customHeight="1" x14ac:dyDescent="0.25"/>
    <row r="946" ht="12" customHeight="1" x14ac:dyDescent="0.25"/>
    <row r="947" ht="12" customHeight="1" x14ac:dyDescent="0.25"/>
    <row r="948" ht="12" customHeight="1" x14ac:dyDescent="0.25"/>
    <row r="949" ht="12" customHeight="1" x14ac:dyDescent="0.25"/>
    <row r="950" ht="12" customHeight="1" x14ac:dyDescent="0.25"/>
    <row r="951" ht="12" customHeight="1" x14ac:dyDescent="0.25"/>
    <row r="952" ht="12" customHeight="1" x14ac:dyDescent="0.25"/>
    <row r="953" ht="12" customHeight="1" x14ac:dyDescent="0.25"/>
    <row r="954" ht="12" customHeight="1" x14ac:dyDescent="0.25"/>
    <row r="955" ht="12" customHeight="1" x14ac:dyDescent="0.25"/>
    <row r="956" ht="12" customHeight="1" x14ac:dyDescent="0.25"/>
    <row r="957" ht="12" customHeight="1" x14ac:dyDescent="0.25"/>
    <row r="958" ht="12" customHeight="1" x14ac:dyDescent="0.25"/>
    <row r="959" ht="12" customHeight="1" x14ac:dyDescent="0.25"/>
    <row r="960" ht="12" customHeight="1" x14ac:dyDescent="0.25"/>
    <row r="961" ht="12" customHeight="1" x14ac:dyDescent="0.25"/>
    <row r="962" ht="12" customHeight="1" x14ac:dyDescent="0.25"/>
    <row r="963" ht="12" customHeight="1" x14ac:dyDescent="0.25"/>
    <row r="964" ht="12" customHeight="1" x14ac:dyDescent="0.25"/>
    <row r="965" ht="12" customHeight="1" x14ac:dyDescent="0.25"/>
    <row r="966" ht="12" customHeight="1" x14ac:dyDescent="0.25"/>
    <row r="967" ht="12" customHeight="1" x14ac:dyDescent="0.25"/>
    <row r="968" ht="12" customHeight="1" x14ac:dyDescent="0.25"/>
    <row r="969" ht="12" customHeight="1" x14ac:dyDescent="0.25"/>
    <row r="970" ht="12" customHeight="1" x14ac:dyDescent="0.25"/>
    <row r="971" ht="12" customHeight="1" x14ac:dyDescent="0.25"/>
    <row r="972" ht="12" customHeight="1" x14ac:dyDescent="0.25"/>
    <row r="973" ht="12" customHeight="1" x14ac:dyDescent="0.25"/>
    <row r="974" ht="12" customHeight="1" x14ac:dyDescent="0.25"/>
    <row r="975" ht="12" customHeight="1" x14ac:dyDescent="0.25"/>
    <row r="976" ht="12" customHeight="1" x14ac:dyDescent="0.25"/>
    <row r="977" ht="12" customHeight="1" x14ac:dyDescent="0.25"/>
    <row r="978" ht="12" customHeight="1" x14ac:dyDescent="0.25"/>
    <row r="979" ht="12" customHeight="1" x14ac:dyDescent="0.25"/>
    <row r="980" ht="12" customHeight="1" x14ac:dyDescent="0.25"/>
    <row r="981" ht="12" customHeight="1" x14ac:dyDescent="0.25"/>
    <row r="982" ht="12" customHeight="1" x14ac:dyDescent="0.25"/>
    <row r="983" ht="12" customHeight="1" x14ac:dyDescent="0.25"/>
    <row r="984" ht="12" customHeight="1" x14ac:dyDescent="0.25"/>
    <row r="985" ht="12" customHeight="1" x14ac:dyDescent="0.25"/>
    <row r="986" ht="12" customHeight="1" x14ac:dyDescent="0.25"/>
    <row r="987" ht="12" customHeight="1" x14ac:dyDescent="0.25"/>
    <row r="988" ht="12" customHeight="1" x14ac:dyDescent="0.25"/>
    <row r="989" ht="12" customHeight="1" x14ac:dyDescent="0.25"/>
    <row r="990" ht="12" customHeight="1" x14ac:dyDescent="0.25"/>
    <row r="991" ht="12" customHeight="1" x14ac:dyDescent="0.25"/>
    <row r="992" ht="12" customHeight="1" x14ac:dyDescent="0.25"/>
    <row r="993" ht="12" customHeight="1" x14ac:dyDescent="0.25"/>
    <row r="994" ht="12" customHeight="1" x14ac:dyDescent="0.25"/>
    <row r="995" ht="12" customHeight="1" x14ac:dyDescent="0.25"/>
    <row r="996" ht="12" customHeight="1" x14ac:dyDescent="0.25"/>
    <row r="997" ht="12" customHeight="1" x14ac:dyDescent="0.25"/>
    <row r="998" ht="12" customHeight="1" x14ac:dyDescent="0.25"/>
    <row r="999" ht="12" customHeight="1" x14ac:dyDescent="0.25"/>
    <row r="1000" ht="12" customHeight="1" x14ac:dyDescent="0.25"/>
    <row r="1001" ht="12" customHeight="1" x14ac:dyDescent="0.25"/>
    <row r="1002" ht="12" customHeight="1" x14ac:dyDescent="0.25"/>
    <row r="1003" ht="12" customHeight="1" x14ac:dyDescent="0.25"/>
    <row r="1004" ht="12" customHeight="1" x14ac:dyDescent="0.25"/>
    <row r="1005" ht="12" customHeight="1" x14ac:dyDescent="0.25"/>
    <row r="1006" ht="12" customHeight="1" x14ac:dyDescent="0.25"/>
    <row r="1007" ht="12" customHeight="1" x14ac:dyDescent="0.25"/>
    <row r="1008" ht="12" customHeight="1" x14ac:dyDescent="0.25"/>
    <row r="1009" ht="12" customHeight="1" x14ac:dyDescent="0.25"/>
    <row r="1010" ht="12" customHeight="1" x14ac:dyDescent="0.25"/>
    <row r="1011" ht="12" customHeight="1" x14ac:dyDescent="0.25"/>
    <row r="1012" ht="12" customHeight="1" x14ac:dyDescent="0.25"/>
    <row r="1013" ht="12" customHeight="1" x14ac:dyDescent="0.25"/>
    <row r="1014" ht="12" customHeight="1" x14ac:dyDescent="0.25"/>
    <row r="1015" ht="12" customHeight="1" x14ac:dyDescent="0.25"/>
    <row r="1016" ht="12" customHeight="1" x14ac:dyDescent="0.25"/>
    <row r="1017" ht="12" customHeight="1" x14ac:dyDescent="0.25"/>
    <row r="1018" ht="12" customHeight="1" x14ac:dyDescent="0.25"/>
    <row r="1019" ht="12" customHeight="1" x14ac:dyDescent="0.25"/>
    <row r="1020" ht="12" customHeight="1" x14ac:dyDescent="0.25"/>
    <row r="1021" ht="12" customHeight="1" x14ac:dyDescent="0.25"/>
    <row r="1022" ht="12" customHeight="1" x14ac:dyDescent="0.25"/>
    <row r="1023" ht="12" customHeight="1" x14ac:dyDescent="0.25"/>
    <row r="1024" ht="12" customHeight="1" x14ac:dyDescent="0.25"/>
    <row r="1025" ht="12" customHeight="1" x14ac:dyDescent="0.25"/>
    <row r="1026" ht="12" customHeight="1" x14ac:dyDescent="0.25"/>
    <row r="1027" ht="12" customHeight="1" x14ac:dyDescent="0.25"/>
    <row r="1028" ht="12" customHeight="1" x14ac:dyDescent="0.25"/>
    <row r="1029" ht="12" customHeight="1" x14ac:dyDescent="0.25"/>
    <row r="1030" ht="12" customHeight="1" x14ac:dyDescent="0.25"/>
    <row r="1031" ht="12" customHeight="1" x14ac:dyDescent="0.25"/>
    <row r="1032" ht="12" customHeight="1" x14ac:dyDescent="0.25"/>
    <row r="1033" ht="12" customHeight="1" x14ac:dyDescent="0.25"/>
    <row r="1034" ht="12" customHeight="1" x14ac:dyDescent="0.25"/>
    <row r="1035" ht="12" customHeight="1" x14ac:dyDescent="0.25"/>
    <row r="1036" ht="12" customHeight="1" x14ac:dyDescent="0.25"/>
    <row r="1037" ht="12" customHeight="1" x14ac:dyDescent="0.25"/>
    <row r="1038" ht="12" customHeight="1" x14ac:dyDescent="0.25"/>
    <row r="1039" ht="12" customHeight="1" x14ac:dyDescent="0.25"/>
    <row r="1040" ht="12" customHeight="1" x14ac:dyDescent="0.25"/>
    <row r="1041" ht="12" customHeight="1" x14ac:dyDescent="0.25"/>
    <row r="1042" ht="12" customHeight="1" x14ac:dyDescent="0.25"/>
    <row r="1043" ht="12" customHeight="1" x14ac:dyDescent="0.25"/>
    <row r="1044" ht="12" customHeight="1" x14ac:dyDescent="0.25"/>
    <row r="1045" ht="12" customHeight="1" x14ac:dyDescent="0.25"/>
    <row r="1046" ht="12" customHeight="1" x14ac:dyDescent="0.25"/>
    <row r="1047" ht="12" customHeight="1" x14ac:dyDescent="0.25"/>
    <row r="1048" ht="12" customHeight="1" x14ac:dyDescent="0.25"/>
    <row r="1049" ht="12" customHeight="1" x14ac:dyDescent="0.25"/>
    <row r="1050" ht="12" customHeight="1" x14ac:dyDescent="0.25"/>
    <row r="1051" ht="12" customHeight="1" x14ac:dyDescent="0.25"/>
    <row r="1052" ht="12" customHeight="1" x14ac:dyDescent="0.25"/>
    <row r="1053" ht="12" customHeight="1" x14ac:dyDescent="0.25"/>
    <row r="1054" ht="12" customHeight="1" x14ac:dyDescent="0.25"/>
    <row r="1055" ht="12" customHeight="1" x14ac:dyDescent="0.25"/>
    <row r="1056" ht="12" customHeight="1" x14ac:dyDescent="0.25"/>
    <row r="1057" ht="12" customHeight="1" x14ac:dyDescent="0.25"/>
    <row r="1058" ht="12" customHeight="1" x14ac:dyDescent="0.25"/>
    <row r="1059" ht="12" customHeight="1" x14ac:dyDescent="0.25"/>
    <row r="1060" ht="12" customHeight="1" x14ac:dyDescent="0.25"/>
    <row r="1061" ht="12" customHeight="1" x14ac:dyDescent="0.25"/>
    <row r="1062" ht="12" customHeight="1" x14ac:dyDescent="0.25"/>
    <row r="1063" ht="12" customHeight="1" x14ac:dyDescent="0.25"/>
    <row r="1064" ht="12" customHeight="1" x14ac:dyDescent="0.25"/>
    <row r="1065" ht="12" customHeight="1" x14ac:dyDescent="0.25"/>
    <row r="1066" ht="12" customHeight="1" x14ac:dyDescent="0.25"/>
    <row r="1067" ht="12" customHeight="1" x14ac:dyDescent="0.25"/>
    <row r="1068" ht="12" customHeight="1" x14ac:dyDescent="0.25"/>
    <row r="1069" ht="12" customHeight="1" x14ac:dyDescent="0.25"/>
    <row r="1070" ht="12" customHeight="1" x14ac:dyDescent="0.25"/>
    <row r="1071" ht="12" customHeight="1" x14ac:dyDescent="0.25"/>
    <row r="1072" ht="12" customHeight="1" x14ac:dyDescent="0.25"/>
    <row r="1073" ht="12" customHeight="1" x14ac:dyDescent="0.25"/>
    <row r="1074" ht="12" customHeight="1" x14ac:dyDescent="0.25"/>
    <row r="1075" ht="12" customHeight="1" x14ac:dyDescent="0.25"/>
    <row r="1076" ht="12" customHeight="1" x14ac:dyDescent="0.25"/>
    <row r="1077" ht="12" customHeight="1" x14ac:dyDescent="0.25"/>
    <row r="1078" ht="12" customHeight="1" x14ac:dyDescent="0.25"/>
    <row r="1079" ht="12" customHeight="1" x14ac:dyDescent="0.25"/>
    <row r="1080" ht="12" customHeight="1" x14ac:dyDescent="0.25"/>
    <row r="1081" ht="12" customHeight="1" x14ac:dyDescent="0.25"/>
    <row r="1082" ht="12" customHeight="1" x14ac:dyDescent="0.25"/>
    <row r="1083" ht="12" customHeight="1" x14ac:dyDescent="0.25"/>
    <row r="1084" ht="12" customHeight="1" x14ac:dyDescent="0.25"/>
    <row r="1085" ht="12" customHeight="1" x14ac:dyDescent="0.25"/>
    <row r="1086" ht="12" customHeight="1" x14ac:dyDescent="0.25"/>
    <row r="1087" ht="12" customHeight="1" x14ac:dyDescent="0.25"/>
    <row r="1088" ht="12" customHeight="1" x14ac:dyDescent="0.25"/>
    <row r="1089" ht="12" customHeight="1" x14ac:dyDescent="0.25"/>
    <row r="1090" ht="12" customHeight="1" x14ac:dyDescent="0.25"/>
    <row r="1091" ht="12" customHeight="1" x14ac:dyDescent="0.25"/>
    <row r="1092" ht="12" customHeight="1" x14ac:dyDescent="0.25"/>
    <row r="1093" ht="12" customHeight="1" x14ac:dyDescent="0.25"/>
    <row r="1094" ht="12" customHeight="1" x14ac:dyDescent="0.25"/>
    <row r="1095" ht="12" customHeight="1" x14ac:dyDescent="0.25"/>
    <row r="1096" ht="12" customHeight="1" x14ac:dyDescent="0.25"/>
    <row r="1097" ht="12" customHeight="1" x14ac:dyDescent="0.25"/>
    <row r="1098" ht="12" customHeight="1" x14ac:dyDescent="0.25"/>
    <row r="1099" ht="12" customHeight="1" x14ac:dyDescent="0.25"/>
    <row r="1100" ht="12" customHeight="1" x14ac:dyDescent="0.25"/>
    <row r="1101" ht="12" customHeight="1" x14ac:dyDescent="0.25"/>
    <row r="1102" ht="12" customHeight="1" x14ac:dyDescent="0.25"/>
    <row r="1103" ht="12" customHeight="1" x14ac:dyDescent="0.25"/>
    <row r="1104" ht="12" customHeight="1" x14ac:dyDescent="0.25"/>
    <row r="1105" ht="12" customHeight="1" x14ac:dyDescent="0.25"/>
    <row r="1106" ht="12" customHeight="1" x14ac:dyDescent="0.25"/>
    <row r="1107" ht="12" customHeight="1" x14ac:dyDescent="0.25"/>
    <row r="1108" ht="12" customHeight="1" x14ac:dyDescent="0.25"/>
    <row r="1109" ht="12" customHeight="1" x14ac:dyDescent="0.25"/>
    <row r="1110" ht="12" customHeight="1" x14ac:dyDescent="0.25"/>
    <row r="1111" ht="12" customHeight="1" x14ac:dyDescent="0.25"/>
    <row r="1112" ht="12" customHeight="1" x14ac:dyDescent="0.25"/>
    <row r="1113" ht="12" customHeight="1" x14ac:dyDescent="0.25"/>
    <row r="1114" ht="12" customHeight="1" x14ac:dyDescent="0.25"/>
    <row r="1115" ht="12" customHeight="1" x14ac:dyDescent="0.25"/>
    <row r="1116" ht="12" customHeight="1" x14ac:dyDescent="0.25"/>
    <row r="1117" ht="12" customHeight="1" x14ac:dyDescent="0.25"/>
    <row r="1118" ht="12" customHeight="1" x14ac:dyDescent="0.25"/>
    <row r="1119" ht="12" customHeight="1" x14ac:dyDescent="0.25"/>
    <row r="1120" ht="12" customHeight="1" x14ac:dyDescent="0.25"/>
    <row r="1121" ht="12" customHeight="1" x14ac:dyDescent="0.25"/>
    <row r="1122" ht="12" customHeight="1" x14ac:dyDescent="0.25"/>
    <row r="1123" ht="12" customHeight="1" x14ac:dyDescent="0.25"/>
    <row r="1124" ht="12" customHeight="1" x14ac:dyDescent="0.25"/>
    <row r="1125" ht="12" customHeight="1" x14ac:dyDescent="0.25"/>
    <row r="1126" ht="12" customHeight="1" x14ac:dyDescent="0.25"/>
    <row r="1127" ht="12" customHeight="1" x14ac:dyDescent="0.25"/>
    <row r="1128" ht="12" customHeight="1" x14ac:dyDescent="0.25"/>
    <row r="1129" ht="12" customHeight="1" x14ac:dyDescent="0.25"/>
    <row r="1130" ht="12" customHeight="1" x14ac:dyDescent="0.25"/>
    <row r="1131" ht="12" customHeight="1" x14ac:dyDescent="0.25"/>
    <row r="1132" ht="12" customHeight="1" x14ac:dyDescent="0.25"/>
    <row r="1133" ht="12" customHeight="1" x14ac:dyDescent="0.25"/>
    <row r="1134" ht="12" customHeight="1" x14ac:dyDescent="0.25"/>
    <row r="1135" ht="12" customHeight="1" x14ac:dyDescent="0.25"/>
    <row r="1136" ht="12" customHeight="1" x14ac:dyDescent="0.25"/>
    <row r="1137" ht="12" customHeight="1" x14ac:dyDescent="0.25"/>
    <row r="1138" ht="12" customHeight="1" x14ac:dyDescent="0.25"/>
    <row r="1139" ht="12" customHeight="1" x14ac:dyDescent="0.25"/>
    <row r="1140" ht="12" customHeight="1" x14ac:dyDescent="0.25"/>
    <row r="1141" ht="12" customHeight="1" x14ac:dyDescent="0.25"/>
    <row r="1142" ht="12" customHeight="1" x14ac:dyDescent="0.25"/>
    <row r="1143" ht="12" customHeight="1" x14ac:dyDescent="0.25"/>
    <row r="1144" ht="12" customHeight="1" x14ac:dyDescent="0.25"/>
    <row r="1145" ht="12" customHeight="1" x14ac:dyDescent="0.25"/>
    <row r="1146" ht="12" customHeight="1" x14ac:dyDescent="0.25"/>
    <row r="1147" ht="12" customHeight="1" x14ac:dyDescent="0.25"/>
    <row r="1148" ht="12" customHeight="1" x14ac:dyDescent="0.25"/>
    <row r="1149" ht="12" customHeight="1" x14ac:dyDescent="0.25"/>
    <row r="1150" ht="12" customHeight="1" x14ac:dyDescent="0.25"/>
    <row r="1151" ht="12" customHeight="1" x14ac:dyDescent="0.25"/>
    <row r="1152" ht="12" customHeight="1" x14ac:dyDescent="0.25"/>
    <row r="1153" ht="12" customHeight="1" x14ac:dyDescent="0.25"/>
    <row r="1154" ht="12" customHeight="1" x14ac:dyDescent="0.25"/>
    <row r="1155" ht="12" customHeight="1" x14ac:dyDescent="0.25"/>
    <row r="1156" ht="12" customHeight="1" x14ac:dyDescent="0.25"/>
    <row r="1157" ht="12" customHeight="1" x14ac:dyDescent="0.25"/>
    <row r="1158" ht="12" customHeight="1" x14ac:dyDescent="0.25"/>
    <row r="1159" ht="12" customHeight="1" x14ac:dyDescent="0.25"/>
    <row r="1160" ht="12" customHeight="1" x14ac:dyDescent="0.25"/>
    <row r="1161" ht="12" customHeight="1" x14ac:dyDescent="0.25"/>
    <row r="1162" ht="12" customHeight="1" x14ac:dyDescent="0.25"/>
    <row r="1163" ht="12" customHeight="1" x14ac:dyDescent="0.25"/>
    <row r="1164" ht="12" customHeight="1" x14ac:dyDescent="0.25"/>
    <row r="1165" ht="12" customHeight="1" x14ac:dyDescent="0.25"/>
    <row r="1166" ht="12" customHeight="1" x14ac:dyDescent="0.25"/>
    <row r="1167" ht="12" customHeight="1" x14ac:dyDescent="0.25"/>
    <row r="1168" ht="12" customHeight="1" x14ac:dyDescent="0.25"/>
    <row r="1169" ht="12" customHeight="1" x14ac:dyDescent="0.25"/>
    <row r="1170" ht="12" customHeight="1" x14ac:dyDescent="0.25"/>
    <row r="1171" ht="12" customHeight="1" x14ac:dyDescent="0.25"/>
    <row r="1172" ht="12" customHeight="1" x14ac:dyDescent="0.25"/>
    <row r="1173" ht="12" customHeight="1" x14ac:dyDescent="0.25"/>
    <row r="1174" ht="12" customHeight="1" x14ac:dyDescent="0.25"/>
    <row r="1175" ht="12" customHeight="1" x14ac:dyDescent="0.25"/>
    <row r="1176" ht="12" customHeight="1" x14ac:dyDescent="0.25"/>
    <row r="1177" ht="12" customHeight="1" x14ac:dyDescent="0.25"/>
    <row r="1178" ht="12" customHeight="1" x14ac:dyDescent="0.25"/>
    <row r="1179" ht="12" customHeight="1" x14ac:dyDescent="0.25"/>
    <row r="1180" ht="12" customHeight="1" x14ac:dyDescent="0.25"/>
    <row r="1181" ht="12" customHeight="1" x14ac:dyDescent="0.25"/>
    <row r="1182" ht="12" customHeight="1" x14ac:dyDescent="0.25"/>
    <row r="1183" ht="12" customHeight="1" x14ac:dyDescent="0.25"/>
    <row r="1184" ht="12" customHeight="1" x14ac:dyDescent="0.25"/>
    <row r="1185" ht="12" customHeight="1" x14ac:dyDescent="0.25"/>
    <row r="1186" ht="12" customHeight="1" x14ac:dyDescent="0.25"/>
    <row r="1187" ht="12" customHeight="1" x14ac:dyDescent="0.25"/>
    <row r="1188" ht="12" customHeight="1" x14ac:dyDescent="0.25"/>
    <row r="1189" ht="12" customHeight="1" x14ac:dyDescent="0.25"/>
    <row r="1190" ht="12" customHeight="1" x14ac:dyDescent="0.25"/>
    <row r="1191" ht="12" customHeight="1" x14ac:dyDescent="0.25"/>
    <row r="1192" ht="12" customHeight="1" x14ac:dyDescent="0.25"/>
    <row r="1193" ht="12" customHeight="1" x14ac:dyDescent="0.25"/>
    <row r="1194" ht="12" customHeight="1" x14ac:dyDescent="0.25"/>
    <row r="1195" ht="12" customHeight="1" x14ac:dyDescent="0.25"/>
    <row r="1196" ht="12" customHeight="1" x14ac:dyDescent="0.25"/>
    <row r="1197" ht="12" customHeight="1" x14ac:dyDescent="0.25"/>
    <row r="1198" ht="12" customHeight="1" x14ac:dyDescent="0.25"/>
    <row r="1199" ht="12" customHeight="1" x14ac:dyDescent="0.25"/>
    <row r="1200" ht="12" customHeight="1" x14ac:dyDescent="0.25"/>
    <row r="1201" ht="12" customHeight="1" x14ac:dyDescent="0.25"/>
    <row r="1202" ht="12" customHeight="1" x14ac:dyDescent="0.25"/>
    <row r="1203" ht="12" customHeight="1" x14ac:dyDescent="0.25"/>
    <row r="1204" ht="12" customHeight="1" x14ac:dyDescent="0.25"/>
    <row r="1205" ht="12" customHeight="1" x14ac:dyDescent="0.25"/>
    <row r="1206" ht="12" customHeight="1" x14ac:dyDescent="0.25"/>
    <row r="1207" ht="12" customHeight="1" x14ac:dyDescent="0.25"/>
    <row r="1208" ht="12" customHeight="1" x14ac:dyDescent="0.25"/>
    <row r="1209" ht="12" customHeight="1" x14ac:dyDescent="0.25"/>
    <row r="1210" ht="12" customHeight="1" x14ac:dyDescent="0.25"/>
    <row r="1211" ht="12" customHeight="1" x14ac:dyDescent="0.25"/>
    <row r="1212" ht="12" customHeight="1" x14ac:dyDescent="0.25"/>
    <row r="1213" ht="12" customHeight="1" x14ac:dyDescent="0.25"/>
    <row r="1214" ht="12" customHeight="1" x14ac:dyDescent="0.25"/>
    <row r="1215" ht="12" customHeight="1" x14ac:dyDescent="0.25"/>
    <row r="1216" ht="12" customHeight="1" x14ac:dyDescent="0.25"/>
    <row r="1217" ht="12" customHeight="1" x14ac:dyDescent="0.25"/>
    <row r="1218" ht="12" customHeight="1" x14ac:dyDescent="0.25"/>
    <row r="1219" ht="12" customHeight="1" x14ac:dyDescent="0.25"/>
    <row r="1220" ht="12" customHeight="1" x14ac:dyDescent="0.25"/>
    <row r="1221" ht="12" customHeight="1" x14ac:dyDescent="0.25"/>
    <row r="1222" ht="12" customHeight="1" x14ac:dyDescent="0.25"/>
    <row r="1223" ht="12" customHeight="1" x14ac:dyDescent="0.25"/>
    <row r="1224" ht="12" customHeight="1" x14ac:dyDescent="0.25"/>
    <row r="1225" ht="12" customHeight="1" x14ac:dyDescent="0.25"/>
    <row r="1226" ht="12" customHeight="1" x14ac:dyDescent="0.25"/>
    <row r="1227" ht="12" customHeight="1" x14ac:dyDescent="0.25"/>
    <row r="1228" ht="12" customHeight="1" x14ac:dyDescent="0.25"/>
    <row r="1229" ht="12" customHeight="1" x14ac:dyDescent="0.25"/>
    <row r="1230" ht="12" customHeight="1" x14ac:dyDescent="0.25"/>
    <row r="1231" ht="12" customHeight="1" x14ac:dyDescent="0.25"/>
    <row r="1232" ht="12" customHeight="1" x14ac:dyDescent="0.25"/>
    <row r="1233" ht="12" customHeight="1" x14ac:dyDescent="0.25"/>
    <row r="1234" ht="12" customHeight="1" x14ac:dyDescent="0.25"/>
    <row r="1235" ht="12" customHeight="1" x14ac:dyDescent="0.25"/>
    <row r="1236" ht="12" customHeight="1" x14ac:dyDescent="0.25"/>
    <row r="1237" ht="12" customHeight="1" x14ac:dyDescent="0.25"/>
    <row r="1238" ht="12" customHeight="1" x14ac:dyDescent="0.25"/>
    <row r="1239" ht="12" customHeight="1" x14ac:dyDescent="0.25"/>
    <row r="1240" ht="12" customHeight="1" x14ac:dyDescent="0.25"/>
    <row r="1241" ht="12" customHeight="1" x14ac:dyDescent="0.25"/>
    <row r="1242" ht="12" customHeight="1" x14ac:dyDescent="0.25"/>
    <row r="1243" ht="12" customHeight="1" x14ac:dyDescent="0.25"/>
    <row r="1244" ht="12" customHeight="1" x14ac:dyDescent="0.25"/>
    <row r="1245" ht="12" customHeight="1" x14ac:dyDescent="0.25"/>
    <row r="1246" ht="12" customHeight="1" x14ac:dyDescent="0.25"/>
    <row r="1247" ht="12" customHeight="1" x14ac:dyDescent="0.25"/>
    <row r="1248" ht="12" customHeight="1" x14ac:dyDescent="0.25"/>
    <row r="1249" ht="12" customHeight="1" x14ac:dyDescent="0.25"/>
    <row r="1250" ht="12" customHeight="1" x14ac:dyDescent="0.25"/>
    <row r="1251" ht="12" customHeight="1" x14ac:dyDescent="0.25"/>
    <row r="1252" ht="12" customHeight="1" x14ac:dyDescent="0.25"/>
    <row r="1253" ht="12" customHeight="1" x14ac:dyDescent="0.25"/>
    <row r="1254" ht="12" customHeight="1" x14ac:dyDescent="0.25"/>
    <row r="1255" ht="12" customHeight="1" x14ac:dyDescent="0.25"/>
    <row r="1256" ht="12" customHeight="1" x14ac:dyDescent="0.25"/>
    <row r="1257" ht="12" customHeight="1" x14ac:dyDescent="0.25"/>
    <row r="1258" ht="12" customHeight="1" x14ac:dyDescent="0.25"/>
    <row r="1259" ht="12" customHeight="1" x14ac:dyDescent="0.25"/>
    <row r="1260" ht="12" customHeight="1" x14ac:dyDescent="0.25"/>
    <row r="1261" ht="12" customHeight="1" x14ac:dyDescent="0.25"/>
    <row r="1262" ht="12" customHeight="1" x14ac:dyDescent="0.25"/>
    <row r="1263" ht="12" customHeight="1" x14ac:dyDescent="0.25"/>
    <row r="1264" ht="12" customHeight="1" x14ac:dyDescent="0.25"/>
    <row r="1265" ht="12" customHeight="1" x14ac:dyDescent="0.25"/>
    <row r="1266" ht="12" customHeight="1" x14ac:dyDescent="0.25"/>
    <row r="1267" ht="12" customHeight="1" x14ac:dyDescent="0.25"/>
    <row r="1268" ht="12" customHeight="1" x14ac:dyDescent="0.25"/>
    <row r="1269" ht="12" customHeight="1" x14ac:dyDescent="0.25"/>
    <row r="1270" ht="12" customHeight="1" x14ac:dyDescent="0.25"/>
    <row r="1271" ht="12" customHeight="1" x14ac:dyDescent="0.25"/>
    <row r="1272" ht="12" customHeight="1" x14ac:dyDescent="0.25"/>
    <row r="1273" ht="12" customHeight="1" x14ac:dyDescent="0.25"/>
    <row r="1274" ht="12" customHeight="1" x14ac:dyDescent="0.25"/>
    <row r="1275" ht="12" customHeight="1" x14ac:dyDescent="0.25"/>
    <row r="1276" ht="12" customHeight="1" x14ac:dyDescent="0.25"/>
    <row r="1277" ht="12" customHeight="1" x14ac:dyDescent="0.25"/>
    <row r="1278" ht="12" customHeight="1" x14ac:dyDescent="0.25"/>
    <row r="1279" ht="12" customHeight="1" x14ac:dyDescent="0.25"/>
    <row r="1280" ht="12" customHeight="1" x14ac:dyDescent="0.25"/>
    <row r="1281" ht="12" customHeight="1" x14ac:dyDescent="0.25"/>
    <row r="1282" ht="12" customHeight="1" x14ac:dyDescent="0.25"/>
    <row r="1283" ht="12" customHeight="1" x14ac:dyDescent="0.25"/>
    <row r="1284" ht="12" customHeight="1" x14ac:dyDescent="0.25"/>
    <row r="1285" ht="12" customHeight="1" x14ac:dyDescent="0.25"/>
    <row r="1286" ht="12" customHeight="1" x14ac:dyDescent="0.25"/>
    <row r="1287" ht="12" customHeight="1" x14ac:dyDescent="0.25"/>
    <row r="1288" ht="12" customHeight="1" x14ac:dyDescent="0.25"/>
    <row r="1289" ht="12" customHeight="1" x14ac:dyDescent="0.25"/>
    <row r="1290" ht="12" customHeight="1" x14ac:dyDescent="0.25"/>
    <row r="1291" ht="12" customHeight="1" x14ac:dyDescent="0.25"/>
    <row r="1292" ht="12" customHeight="1" x14ac:dyDescent="0.25"/>
    <row r="1293" ht="12" customHeight="1" x14ac:dyDescent="0.25"/>
    <row r="1294" ht="12" customHeight="1" x14ac:dyDescent="0.25"/>
    <row r="1295" ht="12" customHeight="1" x14ac:dyDescent="0.25"/>
    <row r="1296" ht="12" customHeight="1" x14ac:dyDescent="0.25"/>
    <row r="1297" ht="12" customHeight="1" x14ac:dyDescent="0.25"/>
    <row r="1298" ht="12" customHeight="1" x14ac:dyDescent="0.25"/>
    <row r="1299" ht="12" customHeight="1" x14ac:dyDescent="0.25"/>
    <row r="1300" ht="12" customHeight="1" x14ac:dyDescent="0.25"/>
    <row r="1301" ht="12" customHeight="1" x14ac:dyDescent="0.25"/>
    <row r="1302" ht="12" customHeight="1" x14ac:dyDescent="0.25"/>
    <row r="1303" ht="12" customHeight="1" x14ac:dyDescent="0.25"/>
    <row r="1304" ht="12" customHeight="1" x14ac:dyDescent="0.25"/>
    <row r="1305" ht="12" customHeight="1" x14ac:dyDescent="0.25"/>
    <row r="1306" ht="12" customHeight="1" x14ac:dyDescent="0.25"/>
    <row r="1307" ht="12" customHeight="1" x14ac:dyDescent="0.25"/>
    <row r="1308" ht="12" customHeight="1" x14ac:dyDescent="0.25"/>
    <row r="1309" ht="12" customHeight="1" x14ac:dyDescent="0.25"/>
    <row r="1310" ht="12" customHeight="1" x14ac:dyDescent="0.25"/>
    <row r="1311" ht="12" customHeight="1" x14ac:dyDescent="0.25"/>
    <row r="1312" ht="12" customHeight="1" x14ac:dyDescent="0.25"/>
    <row r="1313" ht="12" customHeight="1" x14ac:dyDescent="0.25"/>
    <row r="1314" ht="12" customHeight="1" x14ac:dyDescent="0.25"/>
    <row r="1315" ht="12" customHeight="1" x14ac:dyDescent="0.25"/>
    <row r="1316" ht="12" customHeight="1" x14ac:dyDescent="0.25"/>
    <row r="1317" ht="12" customHeight="1" x14ac:dyDescent="0.25"/>
    <row r="1318" ht="12" customHeight="1" x14ac:dyDescent="0.25"/>
    <row r="1319" ht="12" customHeight="1" x14ac:dyDescent="0.25"/>
    <row r="1320" ht="12" customHeight="1" x14ac:dyDescent="0.25"/>
    <row r="1321" ht="12" customHeight="1" x14ac:dyDescent="0.25"/>
    <row r="1322" ht="12" customHeight="1" x14ac:dyDescent="0.25"/>
    <row r="1323" ht="12" customHeight="1" x14ac:dyDescent="0.25"/>
    <row r="1324" ht="12" customHeight="1" x14ac:dyDescent="0.25"/>
    <row r="1325" ht="12" customHeight="1" x14ac:dyDescent="0.25"/>
    <row r="1326" ht="12" customHeight="1" x14ac:dyDescent="0.25"/>
    <row r="1327" ht="12" customHeight="1" x14ac:dyDescent="0.25"/>
    <row r="1328" ht="12" customHeight="1" x14ac:dyDescent="0.25"/>
    <row r="1329" ht="12" customHeight="1" x14ac:dyDescent="0.25"/>
    <row r="1330" ht="12" customHeight="1" x14ac:dyDescent="0.25"/>
    <row r="1331" ht="12" customHeight="1" x14ac:dyDescent="0.25"/>
    <row r="1332" ht="12" customHeight="1" x14ac:dyDescent="0.25"/>
    <row r="1333" ht="12" customHeight="1" x14ac:dyDescent="0.25"/>
    <row r="1334" ht="12" customHeight="1" x14ac:dyDescent="0.25"/>
    <row r="1335" ht="12" customHeight="1" x14ac:dyDescent="0.25"/>
    <row r="1336" ht="12" customHeight="1" x14ac:dyDescent="0.25"/>
    <row r="1337" ht="12" customHeight="1" x14ac:dyDescent="0.25"/>
    <row r="1338" ht="12" customHeight="1" x14ac:dyDescent="0.25"/>
    <row r="1339" ht="12" customHeight="1" x14ac:dyDescent="0.25"/>
    <row r="1340" ht="12" customHeight="1" x14ac:dyDescent="0.25"/>
    <row r="1341" ht="12" customHeight="1" x14ac:dyDescent="0.25"/>
    <row r="1342" ht="12" customHeight="1" x14ac:dyDescent="0.25"/>
    <row r="1343" ht="12" customHeight="1" x14ac:dyDescent="0.25"/>
    <row r="1344" ht="12" customHeight="1" x14ac:dyDescent="0.25"/>
    <row r="1345" ht="12" customHeight="1" x14ac:dyDescent="0.25"/>
    <row r="1346" ht="12" customHeight="1" x14ac:dyDescent="0.25"/>
    <row r="1347" ht="12" customHeight="1" x14ac:dyDescent="0.25"/>
    <row r="1348" ht="12" customHeight="1" x14ac:dyDescent="0.25"/>
    <row r="1349" ht="12" customHeight="1" x14ac:dyDescent="0.25"/>
    <row r="1350" ht="12" customHeight="1" x14ac:dyDescent="0.25"/>
    <row r="1351" ht="12" customHeight="1" x14ac:dyDescent="0.25"/>
    <row r="1352" ht="12" customHeight="1" x14ac:dyDescent="0.25"/>
    <row r="1353" ht="12" customHeight="1" x14ac:dyDescent="0.25"/>
    <row r="1354" ht="12" customHeight="1" x14ac:dyDescent="0.25"/>
    <row r="1355" ht="12" customHeight="1" x14ac:dyDescent="0.25"/>
    <row r="1356" ht="12" customHeight="1" x14ac:dyDescent="0.25"/>
    <row r="1357" ht="12" customHeight="1" x14ac:dyDescent="0.25"/>
    <row r="1358" ht="12" customHeight="1" x14ac:dyDescent="0.25"/>
    <row r="1359" ht="12" customHeight="1" x14ac:dyDescent="0.25"/>
    <row r="1360" ht="12" customHeight="1" x14ac:dyDescent="0.25"/>
    <row r="1361" ht="12" customHeight="1" x14ac:dyDescent="0.25"/>
    <row r="1362" ht="12" customHeight="1" x14ac:dyDescent="0.25"/>
    <row r="1363" ht="12" customHeight="1" x14ac:dyDescent="0.25"/>
    <row r="1364" ht="12" customHeight="1" x14ac:dyDescent="0.25"/>
    <row r="1365" ht="12" customHeight="1" x14ac:dyDescent="0.25"/>
    <row r="1366" ht="12" customHeight="1" x14ac:dyDescent="0.25"/>
    <row r="1367" ht="12" customHeight="1" x14ac:dyDescent="0.25"/>
    <row r="1368" ht="12" customHeight="1" x14ac:dyDescent="0.25"/>
    <row r="1369" ht="12" customHeight="1" x14ac:dyDescent="0.25"/>
    <row r="1370" ht="12" customHeight="1" x14ac:dyDescent="0.25"/>
    <row r="1371" ht="12" customHeight="1" x14ac:dyDescent="0.25"/>
    <row r="1372" ht="12" customHeight="1" x14ac:dyDescent="0.25"/>
    <row r="1373" ht="12" customHeight="1" x14ac:dyDescent="0.25"/>
    <row r="1374" ht="12" customHeight="1" x14ac:dyDescent="0.25"/>
    <row r="1375" ht="12" customHeight="1" x14ac:dyDescent="0.25"/>
    <row r="1376" ht="12" customHeight="1" x14ac:dyDescent="0.25"/>
    <row r="1377" ht="12" customHeight="1" x14ac:dyDescent="0.25"/>
    <row r="1378" ht="12" customHeight="1" x14ac:dyDescent="0.25"/>
    <row r="1379" ht="12" customHeight="1" x14ac:dyDescent="0.25"/>
    <row r="1380" ht="12" customHeight="1" x14ac:dyDescent="0.25"/>
    <row r="1381" ht="12" customHeight="1" x14ac:dyDescent="0.25"/>
    <row r="1382" ht="12" customHeight="1" x14ac:dyDescent="0.25"/>
    <row r="1383" ht="12" customHeight="1" x14ac:dyDescent="0.25"/>
    <row r="1384" ht="12" customHeight="1" x14ac:dyDescent="0.25"/>
    <row r="1385" ht="12" customHeight="1" x14ac:dyDescent="0.25"/>
    <row r="1386" ht="12" customHeight="1" x14ac:dyDescent="0.25"/>
    <row r="1387" ht="12" customHeight="1" x14ac:dyDescent="0.25"/>
    <row r="1388" ht="12" customHeight="1" x14ac:dyDescent="0.25"/>
    <row r="1389" ht="12" customHeight="1" x14ac:dyDescent="0.25"/>
    <row r="1390" ht="12" customHeight="1" x14ac:dyDescent="0.25"/>
    <row r="1391" ht="12" customHeight="1" x14ac:dyDescent="0.25"/>
    <row r="1392" ht="12" customHeight="1" x14ac:dyDescent="0.25"/>
    <row r="1393" ht="12" customHeight="1" x14ac:dyDescent="0.25"/>
    <row r="1394" ht="12" customHeight="1" x14ac:dyDescent="0.25"/>
    <row r="1395" ht="12" customHeight="1" x14ac:dyDescent="0.25"/>
    <row r="1396" ht="12" customHeight="1" x14ac:dyDescent="0.25"/>
    <row r="1397" ht="12" customHeight="1" x14ac:dyDescent="0.25"/>
    <row r="1398" ht="12" customHeight="1" x14ac:dyDescent="0.25"/>
    <row r="1399" ht="12" customHeight="1" x14ac:dyDescent="0.25"/>
    <row r="1400" ht="12" customHeight="1" x14ac:dyDescent="0.25"/>
    <row r="1401" ht="12" customHeight="1" x14ac:dyDescent="0.25"/>
    <row r="1402" ht="12" customHeight="1" x14ac:dyDescent="0.25"/>
    <row r="1403" ht="12" customHeight="1" x14ac:dyDescent="0.25"/>
    <row r="1404" ht="12" customHeight="1" x14ac:dyDescent="0.25"/>
    <row r="1405" ht="12" customHeight="1" x14ac:dyDescent="0.25"/>
    <row r="1406" ht="12" customHeight="1" x14ac:dyDescent="0.25"/>
    <row r="1407" ht="12" customHeight="1" x14ac:dyDescent="0.25"/>
    <row r="1408" ht="12" customHeight="1" x14ac:dyDescent="0.25"/>
    <row r="1409" ht="12" customHeight="1" x14ac:dyDescent="0.25"/>
    <row r="1410" ht="12" customHeight="1" x14ac:dyDescent="0.25"/>
    <row r="1411" ht="12" customHeight="1" x14ac:dyDescent="0.25"/>
    <row r="1412" ht="12" customHeight="1" x14ac:dyDescent="0.25"/>
    <row r="1413" ht="12" customHeight="1" x14ac:dyDescent="0.25"/>
    <row r="1414" ht="12" customHeight="1" x14ac:dyDescent="0.25"/>
    <row r="1415" ht="12" customHeight="1" x14ac:dyDescent="0.25"/>
    <row r="1416" ht="12" customHeight="1" x14ac:dyDescent="0.25"/>
    <row r="1417" ht="12" customHeight="1" x14ac:dyDescent="0.25"/>
    <row r="1418" ht="12" customHeight="1" x14ac:dyDescent="0.25"/>
    <row r="1419" ht="12" customHeight="1" x14ac:dyDescent="0.25"/>
    <row r="1420" ht="12" customHeight="1" x14ac:dyDescent="0.25"/>
    <row r="1421" ht="12" customHeight="1" x14ac:dyDescent="0.25"/>
    <row r="1422" ht="12" customHeight="1" x14ac:dyDescent="0.25"/>
    <row r="1423" ht="12" customHeight="1" x14ac:dyDescent="0.25"/>
    <row r="1424" ht="12" customHeight="1" x14ac:dyDescent="0.25"/>
    <row r="1425" ht="12" customHeight="1" x14ac:dyDescent="0.25"/>
    <row r="1426" ht="12" customHeight="1" x14ac:dyDescent="0.25"/>
    <row r="1427" ht="12" customHeight="1" x14ac:dyDescent="0.25"/>
    <row r="1428" ht="12" customHeight="1" x14ac:dyDescent="0.25"/>
    <row r="1429" ht="12" customHeight="1" x14ac:dyDescent="0.25"/>
    <row r="1430" ht="12" customHeight="1" x14ac:dyDescent="0.25"/>
    <row r="1431" ht="12" customHeight="1" x14ac:dyDescent="0.25"/>
    <row r="1432" ht="12" customHeight="1" x14ac:dyDescent="0.25"/>
    <row r="1433" ht="12" customHeight="1" x14ac:dyDescent="0.25"/>
    <row r="1434" ht="12" customHeight="1" x14ac:dyDescent="0.25"/>
    <row r="1435" ht="12" customHeight="1" x14ac:dyDescent="0.25"/>
    <row r="1436" ht="12" customHeight="1" x14ac:dyDescent="0.25"/>
    <row r="1437" ht="12" customHeight="1" x14ac:dyDescent="0.25"/>
    <row r="1438" ht="12" customHeight="1" x14ac:dyDescent="0.25"/>
    <row r="1439" ht="12" customHeight="1" x14ac:dyDescent="0.25"/>
    <row r="1440" ht="12" customHeight="1" x14ac:dyDescent="0.25"/>
    <row r="1441" ht="12" customHeight="1" x14ac:dyDescent="0.25"/>
    <row r="1442" ht="12" customHeight="1" x14ac:dyDescent="0.25"/>
    <row r="1443" ht="12" customHeight="1" x14ac:dyDescent="0.25"/>
    <row r="1444" ht="12" customHeight="1" x14ac:dyDescent="0.25"/>
    <row r="1445" ht="12" customHeight="1" x14ac:dyDescent="0.25"/>
    <row r="1446" ht="12" customHeight="1" x14ac:dyDescent="0.25"/>
    <row r="1447" ht="12" customHeight="1" x14ac:dyDescent="0.25"/>
    <row r="1448" ht="12" customHeight="1" x14ac:dyDescent="0.25"/>
    <row r="1449" ht="12" customHeight="1" x14ac:dyDescent="0.25"/>
    <row r="1450" ht="12" customHeight="1" x14ac:dyDescent="0.25"/>
    <row r="1451" ht="12" customHeight="1" x14ac:dyDescent="0.25"/>
    <row r="1452" ht="12" customHeight="1" x14ac:dyDescent="0.25"/>
    <row r="1453" ht="12" customHeight="1" x14ac:dyDescent="0.25"/>
    <row r="1454" ht="12" customHeight="1" x14ac:dyDescent="0.25"/>
    <row r="1455" ht="12" customHeight="1" x14ac:dyDescent="0.25"/>
    <row r="1456" ht="12" customHeight="1" x14ac:dyDescent="0.25"/>
    <row r="1457" ht="12" customHeight="1" x14ac:dyDescent="0.25"/>
    <row r="1458" ht="12" customHeight="1" x14ac:dyDescent="0.25"/>
    <row r="1459" ht="12" customHeight="1" x14ac:dyDescent="0.25"/>
    <row r="1460" ht="12" customHeight="1" x14ac:dyDescent="0.25"/>
    <row r="1461" ht="12" customHeight="1" x14ac:dyDescent="0.25"/>
    <row r="1462" ht="12" customHeight="1" x14ac:dyDescent="0.25"/>
    <row r="1463" ht="12" customHeight="1" x14ac:dyDescent="0.25"/>
    <row r="1464" ht="12" customHeight="1" x14ac:dyDescent="0.25"/>
    <row r="1465" ht="12" customHeight="1" x14ac:dyDescent="0.25"/>
    <row r="1466" ht="12" customHeight="1" x14ac:dyDescent="0.25"/>
    <row r="1467" ht="12" customHeight="1" x14ac:dyDescent="0.25"/>
    <row r="1468" ht="12" customHeight="1" x14ac:dyDescent="0.25"/>
    <row r="1469" ht="12" customHeight="1" x14ac:dyDescent="0.25"/>
    <row r="1470" ht="12" customHeight="1" x14ac:dyDescent="0.25"/>
    <row r="1471" ht="12" customHeight="1" x14ac:dyDescent="0.25"/>
    <row r="1472" ht="12" customHeight="1" x14ac:dyDescent="0.25"/>
    <row r="1473" ht="12" customHeight="1" x14ac:dyDescent="0.25"/>
    <row r="1474" ht="12" customHeight="1" x14ac:dyDescent="0.25"/>
    <row r="1475" ht="12" customHeight="1" x14ac:dyDescent="0.25"/>
    <row r="1476" ht="12" customHeight="1" x14ac:dyDescent="0.25"/>
    <row r="1477" ht="12" customHeight="1" x14ac:dyDescent="0.25"/>
    <row r="1478" ht="12" customHeight="1" x14ac:dyDescent="0.25"/>
    <row r="1479" ht="12" customHeight="1" x14ac:dyDescent="0.25"/>
    <row r="1480" ht="12" customHeight="1" x14ac:dyDescent="0.25"/>
    <row r="1481" ht="12" customHeight="1" x14ac:dyDescent="0.25"/>
    <row r="1482" ht="12" customHeight="1" x14ac:dyDescent="0.25"/>
    <row r="1483" ht="12" customHeight="1" x14ac:dyDescent="0.25"/>
    <row r="1484" ht="12" customHeight="1" x14ac:dyDescent="0.25"/>
    <row r="1485" ht="12" customHeight="1" x14ac:dyDescent="0.25"/>
    <row r="1486" ht="12" customHeight="1" x14ac:dyDescent="0.25"/>
    <row r="1487" ht="12" customHeight="1" x14ac:dyDescent="0.25"/>
    <row r="1488" ht="12" customHeight="1" x14ac:dyDescent="0.25"/>
    <row r="1489" ht="12" customHeight="1" x14ac:dyDescent="0.25"/>
    <row r="1490" ht="12" customHeight="1" x14ac:dyDescent="0.25"/>
    <row r="1491" ht="12" customHeight="1" x14ac:dyDescent="0.25"/>
    <row r="1492" ht="12" customHeight="1" x14ac:dyDescent="0.25"/>
    <row r="1493" ht="12" customHeight="1" x14ac:dyDescent="0.25"/>
    <row r="1494" ht="12" customHeight="1" x14ac:dyDescent="0.25"/>
    <row r="1495" ht="12" customHeight="1" x14ac:dyDescent="0.25"/>
    <row r="1496" ht="12" customHeight="1" x14ac:dyDescent="0.25"/>
    <row r="1497" ht="12" customHeight="1" x14ac:dyDescent="0.25"/>
    <row r="1498" ht="12" customHeight="1" x14ac:dyDescent="0.25"/>
    <row r="1499" ht="12" customHeight="1" x14ac:dyDescent="0.25"/>
    <row r="1500" ht="12" customHeight="1" x14ac:dyDescent="0.25"/>
    <row r="1501" ht="12" customHeight="1" x14ac:dyDescent="0.25"/>
    <row r="1502" ht="12" customHeight="1" x14ac:dyDescent="0.25"/>
    <row r="1503" ht="12" customHeight="1" x14ac:dyDescent="0.25"/>
    <row r="1504" ht="12" customHeight="1" x14ac:dyDescent="0.25"/>
    <row r="1505" ht="12" customHeight="1" x14ac:dyDescent="0.25"/>
    <row r="1506" ht="12" customHeight="1" x14ac:dyDescent="0.25"/>
    <row r="1507" ht="12" customHeight="1" x14ac:dyDescent="0.25"/>
    <row r="1508" ht="12" customHeight="1" x14ac:dyDescent="0.25"/>
    <row r="1509" ht="12" customHeight="1" x14ac:dyDescent="0.25"/>
    <row r="1510" ht="12" customHeight="1" x14ac:dyDescent="0.25"/>
    <row r="1511" ht="12" customHeight="1" x14ac:dyDescent="0.25"/>
    <row r="1512" ht="12" customHeight="1" x14ac:dyDescent="0.25"/>
    <row r="1513" ht="12" customHeight="1" x14ac:dyDescent="0.25"/>
    <row r="1514" ht="12" customHeight="1" x14ac:dyDescent="0.25"/>
    <row r="1515" ht="12" customHeight="1" x14ac:dyDescent="0.25"/>
    <row r="1516" ht="12" customHeight="1" x14ac:dyDescent="0.25"/>
    <row r="1517" ht="12" customHeight="1" x14ac:dyDescent="0.25"/>
    <row r="1518" ht="12" customHeight="1" x14ac:dyDescent="0.25"/>
    <row r="1519" ht="12" customHeight="1" x14ac:dyDescent="0.25"/>
    <row r="1520" ht="12" customHeight="1" x14ac:dyDescent="0.25"/>
    <row r="1521" ht="12" customHeight="1" x14ac:dyDescent="0.25"/>
    <row r="1522" ht="12" customHeight="1" x14ac:dyDescent="0.25"/>
    <row r="1523" ht="12" customHeight="1" x14ac:dyDescent="0.25"/>
    <row r="1524" ht="12" customHeight="1" x14ac:dyDescent="0.25"/>
    <row r="1525" ht="12" customHeight="1" x14ac:dyDescent="0.25"/>
    <row r="1526" ht="12" customHeight="1" x14ac:dyDescent="0.25"/>
    <row r="1527" ht="12" customHeight="1" x14ac:dyDescent="0.25"/>
    <row r="1528" ht="12" customHeight="1" x14ac:dyDescent="0.25"/>
    <row r="1529" ht="12" customHeight="1" x14ac:dyDescent="0.25"/>
    <row r="1530" ht="12" customHeight="1" x14ac:dyDescent="0.25"/>
    <row r="1531" ht="12" customHeight="1" x14ac:dyDescent="0.25"/>
    <row r="1532" ht="12" customHeight="1" x14ac:dyDescent="0.25"/>
    <row r="1533" ht="12" customHeight="1" x14ac:dyDescent="0.25"/>
    <row r="1534" ht="12" customHeight="1" x14ac:dyDescent="0.25"/>
    <row r="1535" ht="12" customHeight="1" x14ac:dyDescent="0.25"/>
    <row r="1536" ht="12" customHeight="1" x14ac:dyDescent="0.25"/>
    <row r="1537" ht="12" customHeight="1" x14ac:dyDescent="0.25"/>
    <row r="1538" ht="12" customHeight="1" x14ac:dyDescent="0.25"/>
    <row r="1539" ht="12" customHeight="1" x14ac:dyDescent="0.25"/>
    <row r="1540" ht="12" customHeight="1" x14ac:dyDescent="0.25"/>
    <row r="1541" ht="12" customHeight="1" x14ac:dyDescent="0.25"/>
    <row r="1542" ht="12" customHeight="1" x14ac:dyDescent="0.25"/>
    <row r="1543" ht="12" customHeight="1" x14ac:dyDescent="0.25"/>
    <row r="1544" ht="12" customHeight="1" x14ac:dyDescent="0.25"/>
    <row r="1545" ht="12" customHeight="1" x14ac:dyDescent="0.25"/>
    <row r="1546" ht="12" customHeight="1" x14ac:dyDescent="0.25"/>
    <row r="1547" ht="12" customHeight="1" x14ac:dyDescent="0.25"/>
    <row r="1548" ht="12" customHeight="1" x14ac:dyDescent="0.25"/>
    <row r="1549" ht="12" customHeight="1" x14ac:dyDescent="0.25"/>
    <row r="1550" ht="12" customHeight="1" x14ac:dyDescent="0.25"/>
    <row r="1551" ht="12" customHeight="1" x14ac:dyDescent="0.25"/>
    <row r="1552" ht="12" customHeight="1" x14ac:dyDescent="0.25"/>
    <row r="1553" ht="12" customHeight="1" x14ac:dyDescent="0.25"/>
    <row r="1554" ht="12" customHeight="1" x14ac:dyDescent="0.25"/>
    <row r="1555" ht="12" customHeight="1" x14ac:dyDescent="0.25"/>
    <row r="1556" ht="12" customHeight="1" x14ac:dyDescent="0.25"/>
    <row r="1557" ht="12" customHeight="1" x14ac:dyDescent="0.25"/>
    <row r="1558" ht="12" customHeight="1" x14ac:dyDescent="0.25"/>
    <row r="1559" ht="12" customHeight="1" x14ac:dyDescent="0.25"/>
    <row r="1560" ht="12" customHeight="1" x14ac:dyDescent="0.25"/>
    <row r="1561" ht="12" customHeight="1" x14ac:dyDescent="0.25"/>
    <row r="1562" ht="12" customHeight="1" x14ac:dyDescent="0.25"/>
    <row r="1563" ht="12" customHeight="1" x14ac:dyDescent="0.25"/>
    <row r="1564" ht="12" customHeight="1" x14ac:dyDescent="0.25"/>
    <row r="1565" ht="12" customHeight="1" x14ac:dyDescent="0.25"/>
    <row r="1566" ht="12" customHeight="1" x14ac:dyDescent="0.25"/>
    <row r="1567" ht="12" customHeight="1" x14ac:dyDescent="0.25"/>
    <row r="1568" ht="12" customHeight="1" x14ac:dyDescent="0.25"/>
    <row r="1569" ht="12" customHeight="1" x14ac:dyDescent="0.25"/>
    <row r="1570" ht="12" customHeight="1" x14ac:dyDescent="0.25"/>
    <row r="1571" ht="12" customHeight="1" x14ac:dyDescent="0.25"/>
    <row r="1572" ht="12" customHeight="1" x14ac:dyDescent="0.25"/>
    <row r="1573" ht="12" customHeight="1" x14ac:dyDescent="0.25"/>
    <row r="1574" ht="12" customHeight="1" x14ac:dyDescent="0.25"/>
    <row r="1575" ht="12" customHeight="1" x14ac:dyDescent="0.25"/>
    <row r="1576" ht="12" customHeight="1" x14ac:dyDescent="0.25"/>
    <row r="1577" ht="12" customHeight="1" x14ac:dyDescent="0.25"/>
    <row r="1578" ht="12" customHeight="1" x14ac:dyDescent="0.25"/>
    <row r="1579" ht="12" customHeight="1" x14ac:dyDescent="0.25"/>
    <row r="1580" ht="12" customHeight="1" x14ac:dyDescent="0.25"/>
    <row r="1581" ht="12" customHeight="1" x14ac:dyDescent="0.25"/>
    <row r="1582" ht="12" customHeight="1" x14ac:dyDescent="0.25"/>
    <row r="1583" ht="12" customHeight="1" x14ac:dyDescent="0.25"/>
    <row r="1584" ht="12" customHeight="1" x14ac:dyDescent="0.25"/>
    <row r="1585" ht="12" customHeight="1" x14ac:dyDescent="0.25"/>
    <row r="1586" ht="12" customHeight="1" x14ac:dyDescent="0.25"/>
    <row r="1587" ht="12" customHeight="1" x14ac:dyDescent="0.25"/>
    <row r="1588" ht="12" customHeight="1" x14ac:dyDescent="0.25"/>
    <row r="1589" ht="12" customHeight="1" x14ac:dyDescent="0.25"/>
    <row r="1590" ht="12" customHeight="1" x14ac:dyDescent="0.25"/>
    <row r="1591" ht="12" customHeight="1" x14ac:dyDescent="0.25"/>
    <row r="1592" ht="12" customHeight="1" x14ac:dyDescent="0.25"/>
    <row r="1593" ht="12" customHeight="1" x14ac:dyDescent="0.25"/>
    <row r="1594" ht="12" customHeight="1" x14ac:dyDescent="0.25"/>
    <row r="1595" ht="12" customHeight="1" x14ac:dyDescent="0.25"/>
    <row r="1596" ht="12" customHeight="1" x14ac:dyDescent="0.25"/>
    <row r="1597" ht="12" customHeight="1" x14ac:dyDescent="0.25"/>
    <row r="1598" ht="12" customHeight="1" x14ac:dyDescent="0.25"/>
    <row r="1599" ht="12" customHeight="1" x14ac:dyDescent="0.25"/>
    <row r="1600" ht="12" customHeight="1" x14ac:dyDescent="0.25"/>
    <row r="1601" ht="12" customHeight="1" x14ac:dyDescent="0.25"/>
    <row r="1602" ht="12" customHeight="1" x14ac:dyDescent="0.25"/>
    <row r="1603" ht="12" customHeight="1" x14ac:dyDescent="0.25"/>
    <row r="1604" ht="12" customHeight="1" x14ac:dyDescent="0.25"/>
    <row r="1605" ht="12" customHeight="1" x14ac:dyDescent="0.25"/>
    <row r="1606" ht="12" customHeight="1" x14ac:dyDescent="0.25"/>
    <row r="1607" ht="12" customHeight="1" x14ac:dyDescent="0.25"/>
    <row r="1608" ht="12" customHeight="1" x14ac:dyDescent="0.25"/>
    <row r="1609" ht="12" customHeight="1" x14ac:dyDescent="0.25"/>
    <row r="1610" ht="12" customHeight="1" x14ac:dyDescent="0.25"/>
    <row r="1611" ht="12" customHeight="1" x14ac:dyDescent="0.25"/>
    <row r="1612" ht="12" customHeight="1" x14ac:dyDescent="0.25"/>
    <row r="1613" ht="12" customHeight="1" x14ac:dyDescent="0.25"/>
    <row r="1614" ht="12" customHeight="1" x14ac:dyDescent="0.25"/>
    <row r="1615" ht="12" customHeight="1" x14ac:dyDescent="0.25"/>
    <row r="1616" ht="12" customHeight="1" x14ac:dyDescent="0.25"/>
    <row r="1617" ht="12" customHeight="1" x14ac:dyDescent="0.25"/>
    <row r="1618" ht="12" customHeight="1" x14ac:dyDescent="0.25"/>
    <row r="1619" ht="12" customHeight="1" x14ac:dyDescent="0.25"/>
    <row r="1620" ht="12" customHeight="1" x14ac:dyDescent="0.25"/>
    <row r="1621" ht="12" customHeight="1" x14ac:dyDescent="0.25"/>
    <row r="1622" ht="12" customHeight="1" x14ac:dyDescent="0.25"/>
    <row r="1623" ht="12" customHeight="1" x14ac:dyDescent="0.25"/>
    <row r="1624" ht="12" customHeight="1" x14ac:dyDescent="0.25"/>
    <row r="1625" ht="12" customHeight="1" x14ac:dyDescent="0.25"/>
    <row r="1626" ht="12" customHeight="1" x14ac:dyDescent="0.25"/>
    <row r="1627" ht="12" customHeight="1" x14ac:dyDescent="0.25"/>
    <row r="1628" ht="12" customHeight="1" x14ac:dyDescent="0.25"/>
    <row r="1629" ht="12" customHeight="1" x14ac:dyDescent="0.25"/>
    <row r="1630" ht="12" customHeight="1" x14ac:dyDescent="0.25"/>
    <row r="1631" ht="12" customHeight="1" x14ac:dyDescent="0.25"/>
    <row r="1632" ht="12" customHeight="1" x14ac:dyDescent="0.25"/>
    <row r="1633" ht="12" customHeight="1" x14ac:dyDescent="0.25"/>
    <row r="1634" ht="12" customHeight="1" x14ac:dyDescent="0.25"/>
    <row r="1635" ht="12" customHeight="1" x14ac:dyDescent="0.25"/>
    <row r="1636" ht="12" customHeight="1" x14ac:dyDescent="0.25"/>
    <row r="1637" ht="12" customHeight="1" x14ac:dyDescent="0.25"/>
    <row r="1638" ht="12" customHeight="1" x14ac:dyDescent="0.25"/>
    <row r="1639" ht="12" customHeight="1" x14ac:dyDescent="0.25"/>
    <row r="1640" ht="12" customHeight="1" x14ac:dyDescent="0.25"/>
    <row r="1641" ht="12" customHeight="1" x14ac:dyDescent="0.25"/>
    <row r="1642" ht="12" customHeight="1" x14ac:dyDescent="0.25"/>
    <row r="1643" ht="12" customHeight="1" x14ac:dyDescent="0.25"/>
    <row r="1644" ht="12" customHeight="1" x14ac:dyDescent="0.25"/>
    <row r="1645" ht="12" customHeight="1" x14ac:dyDescent="0.25"/>
    <row r="1646" ht="12" customHeight="1" x14ac:dyDescent="0.25"/>
    <row r="1647" ht="12" customHeight="1" x14ac:dyDescent="0.25"/>
    <row r="1648" ht="12" customHeight="1" x14ac:dyDescent="0.25"/>
    <row r="1649" ht="12" customHeight="1" x14ac:dyDescent="0.25"/>
    <row r="1650" ht="12" customHeight="1" x14ac:dyDescent="0.25"/>
    <row r="1651" ht="12" customHeight="1" x14ac:dyDescent="0.25"/>
    <row r="1652" ht="12" customHeight="1" x14ac:dyDescent="0.25"/>
    <row r="1653" ht="12" customHeight="1" x14ac:dyDescent="0.25"/>
    <row r="1654" ht="12" customHeight="1" x14ac:dyDescent="0.25"/>
    <row r="1655" ht="12" customHeight="1" x14ac:dyDescent="0.25"/>
    <row r="1656" ht="12" customHeight="1" x14ac:dyDescent="0.25"/>
    <row r="1657" ht="12" customHeight="1" x14ac:dyDescent="0.25"/>
    <row r="1658" ht="12" customHeight="1" x14ac:dyDescent="0.25"/>
    <row r="1659" ht="12" customHeight="1" x14ac:dyDescent="0.25"/>
    <row r="1660" ht="12" customHeight="1" x14ac:dyDescent="0.25"/>
    <row r="1661" ht="12" customHeight="1" x14ac:dyDescent="0.25"/>
    <row r="1662" ht="12" customHeight="1" x14ac:dyDescent="0.25"/>
    <row r="1663" ht="12" customHeight="1" x14ac:dyDescent="0.25"/>
    <row r="1664" ht="12" customHeight="1" x14ac:dyDescent="0.25"/>
    <row r="1665" ht="12" customHeight="1" x14ac:dyDescent="0.25"/>
    <row r="1666" ht="12" customHeight="1" x14ac:dyDescent="0.25"/>
    <row r="1667" ht="12" customHeight="1" x14ac:dyDescent="0.25"/>
    <row r="1668" ht="12" customHeight="1" x14ac:dyDescent="0.25"/>
    <row r="1669" ht="12" customHeight="1" x14ac:dyDescent="0.25"/>
    <row r="1670" ht="12" customHeight="1" x14ac:dyDescent="0.25"/>
    <row r="1671" ht="12" customHeight="1" x14ac:dyDescent="0.25"/>
    <row r="1672" ht="12" customHeight="1" x14ac:dyDescent="0.25"/>
    <row r="1673" ht="12" customHeight="1" x14ac:dyDescent="0.25"/>
    <row r="1674" ht="12" customHeight="1" x14ac:dyDescent="0.25"/>
    <row r="1675" ht="12" customHeight="1" x14ac:dyDescent="0.25"/>
    <row r="1676" ht="12" customHeight="1" x14ac:dyDescent="0.25"/>
    <row r="1677" ht="12" customHeight="1" x14ac:dyDescent="0.25"/>
    <row r="1678" ht="12" customHeight="1" x14ac:dyDescent="0.25"/>
    <row r="1679" ht="12" customHeight="1" x14ac:dyDescent="0.25"/>
    <row r="1680" ht="12" customHeight="1" x14ac:dyDescent="0.25"/>
    <row r="1681" ht="12" customHeight="1" x14ac:dyDescent="0.25"/>
    <row r="1682" ht="12" customHeight="1" x14ac:dyDescent="0.25"/>
    <row r="1683" ht="12" customHeight="1" x14ac:dyDescent="0.25"/>
    <row r="1684" ht="12" customHeight="1" x14ac:dyDescent="0.25"/>
    <row r="1685" ht="12" customHeight="1" x14ac:dyDescent="0.25"/>
    <row r="1686" ht="12" customHeight="1" x14ac:dyDescent="0.25"/>
    <row r="1687" ht="12" customHeight="1" x14ac:dyDescent="0.25"/>
    <row r="1688" ht="12" customHeight="1" x14ac:dyDescent="0.25"/>
    <row r="1689" ht="12" customHeight="1" x14ac:dyDescent="0.25"/>
    <row r="1690" ht="12" customHeight="1" x14ac:dyDescent="0.25"/>
    <row r="1691" ht="12" customHeight="1" x14ac:dyDescent="0.25"/>
    <row r="1692" ht="12" customHeight="1" x14ac:dyDescent="0.25"/>
    <row r="1693" ht="12" customHeight="1" x14ac:dyDescent="0.25"/>
    <row r="1694" ht="12" customHeight="1" x14ac:dyDescent="0.25"/>
    <row r="1695" ht="12" customHeight="1" x14ac:dyDescent="0.25"/>
    <row r="1696" ht="12" customHeight="1" x14ac:dyDescent="0.25"/>
    <row r="1697" ht="12" customHeight="1" x14ac:dyDescent="0.25"/>
    <row r="1698" ht="12" customHeight="1" x14ac:dyDescent="0.25"/>
    <row r="1699" ht="12" customHeight="1" x14ac:dyDescent="0.25"/>
    <row r="1700" ht="12" customHeight="1" x14ac:dyDescent="0.25"/>
    <row r="1701" ht="12" customHeight="1" x14ac:dyDescent="0.25"/>
    <row r="1702" ht="12" customHeight="1" x14ac:dyDescent="0.25"/>
    <row r="1703" ht="12" customHeight="1" x14ac:dyDescent="0.25"/>
    <row r="1704" ht="12" customHeight="1" x14ac:dyDescent="0.25"/>
    <row r="1705" ht="12" customHeight="1" x14ac:dyDescent="0.25"/>
    <row r="1706" ht="12" customHeight="1" x14ac:dyDescent="0.25"/>
    <row r="1707" ht="12" customHeight="1" x14ac:dyDescent="0.25"/>
    <row r="1708" ht="12" customHeight="1" x14ac:dyDescent="0.25"/>
    <row r="1709" ht="12" customHeight="1" x14ac:dyDescent="0.25"/>
    <row r="1710" ht="12" customHeight="1" x14ac:dyDescent="0.25"/>
    <row r="1711" ht="12" customHeight="1" x14ac:dyDescent="0.25"/>
    <row r="1712" ht="12" customHeight="1" x14ac:dyDescent="0.25"/>
    <row r="1713" ht="12" customHeight="1" x14ac:dyDescent="0.25"/>
    <row r="1714" ht="12" customHeight="1" x14ac:dyDescent="0.25"/>
    <row r="1715" ht="12" customHeight="1" x14ac:dyDescent="0.25"/>
    <row r="1716" ht="12" customHeight="1" x14ac:dyDescent="0.25"/>
    <row r="1717" ht="12" customHeight="1" x14ac:dyDescent="0.25"/>
    <row r="1718" ht="12" customHeight="1" x14ac:dyDescent="0.25"/>
    <row r="1719" ht="12" customHeight="1" x14ac:dyDescent="0.25"/>
    <row r="1720" ht="12" customHeight="1" x14ac:dyDescent="0.25"/>
    <row r="1721" ht="12" customHeight="1" x14ac:dyDescent="0.25"/>
    <row r="1722" ht="12" customHeight="1" x14ac:dyDescent="0.25"/>
    <row r="1723" ht="12" customHeight="1" x14ac:dyDescent="0.25"/>
    <row r="1724" ht="12" customHeight="1" x14ac:dyDescent="0.25"/>
    <row r="1725" ht="12" customHeight="1" x14ac:dyDescent="0.25"/>
    <row r="1726" ht="12" customHeight="1" x14ac:dyDescent="0.25"/>
    <row r="1727" ht="12" customHeight="1" x14ac:dyDescent="0.25"/>
    <row r="1728" ht="12" customHeight="1" x14ac:dyDescent="0.25"/>
    <row r="1729" ht="12" customHeight="1" x14ac:dyDescent="0.25"/>
    <row r="1730" ht="12" customHeight="1" x14ac:dyDescent="0.25"/>
    <row r="1731" ht="12" customHeight="1" x14ac:dyDescent="0.25"/>
    <row r="1732" ht="12" customHeight="1" x14ac:dyDescent="0.25"/>
    <row r="1733" ht="12" customHeight="1" x14ac:dyDescent="0.25"/>
    <row r="1734" ht="12" customHeight="1" x14ac:dyDescent="0.25"/>
    <row r="1735" ht="12" customHeight="1" x14ac:dyDescent="0.25"/>
    <row r="1736" ht="12" customHeight="1" x14ac:dyDescent="0.25"/>
    <row r="1737" ht="12" customHeight="1" x14ac:dyDescent="0.25"/>
    <row r="1738" ht="12" customHeight="1" x14ac:dyDescent="0.25"/>
    <row r="1739" ht="12" customHeight="1" x14ac:dyDescent="0.25"/>
    <row r="1740" ht="12" customHeight="1" x14ac:dyDescent="0.25"/>
    <row r="1741" ht="12" customHeight="1" x14ac:dyDescent="0.25"/>
    <row r="1742" ht="12" customHeight="1" x14ac:dyDescent="0.25"/>
    <row r="1743" ht="12" customHeight="1" x14ac:dyDescent="0.25"/>
    <row r="1744" ht="12" customHeight="1" x14ac:dyDescent="0.25"/>
    <row r="1745" ht="12" customHeight="1" x14ac:dyDescent="0.25"/>
    <row r="1746" ht="12" customHeight="1" x14ac:dyDescent="0.25"/>
    <row r="1747" ht="12" customHeight="1" x14ac:dyDescent="0.25"/>
    <row r="1748" ht="12" customHeight="1" x14ac:dyDescent="0.25"/>
    <row r="1749" ht="12" customHeight="1" x14ac:dyDescent="0.25"/>
    <row r="1750" ht="12" customHeight="1" x14ac:dyDescent="0.25"/>
    <row r="1751" ht="12" customHeight="1" x14ac:dyDescent="0.25"/>
    <row r="1752" ht="12" customHeight="1" x14ac:dyDescent="0.25"/>
    <row r="1753" ht="12" customHeight="1" x14ac:dyDescent="0.25"/>
    <row r="1754" ht="12" customHeight="1" x14ac:dyDescent="0.25"/>
    <row r="1755" ht="12" customHeight="1" x14ac:dyDescent="0.25"/>
    <row r="1756" ht="12" customHeight="1" x14ac:dyDescent="0.25"/>
    <row r="1757" ht="12" customHeight="1" x14ac:dyDescent="0.25"/>
    <row r="1758" ht="12" customHeight="1" x14ac:dyDescent="0.25"/>
    <row r="1759" ht="12" customHeight="1" x14ac:dyDescent="0.25"/>
    <row r="1760" ht="12" customHeight="1" x14ac:dyDescent="0.25"/>
    <row r="1761" ht="12" customHeight="1" x14ac:dyDescent="0.25"/>
    <row r="1762" ht="12" customHeight="1" x14ac:dyDescent="0.25"/>
    <row r="1763" ht="12" customHeight="1" x14ac:dyDescent="0.25"/>
    <row r="1764" ht="12" customHeight="1" x14ac:dyDescent="0.25"/>
    <row r="1765" ht="12" customHeight="1" x14ac:dyDescent="0.25"/>
    <row r="1766" ht="12" customHeight="1" x14ac:dyDescent="0.25"/>
    <row r="1767" ht="12" customHeight="1" x14ac:dyDescent="0.25"/>
    <row r="1768" ht="12" customHeight="1" x14ac:dyDescent="0.25"/>
    <row r="1769" ht="12" customHeight="1" x14ac:dyDescent="0.25"/>
    <row r="1770" ht="12" customHeight="1" x14ac:dyDescent="0.25"/>
    <row r="1771" ht="12" customHeight="1" x14ac:dyDescent="0.25"/>
    <row r="1772" ht="12" customHeight="1" x14ac:dyDescent="0.25"/>
    <row r="1773" ht="12" customHeight="1" x14ac:dyDescent="0.25"/>
    <row r="1774" ht="12" customHeight="1" x14ac:dyDescent="0.25"/>
    <row r="1775" ht="12" customHeight="1" x14ac:dyDescent="0.25"/>
    <row r="1776" ht="12" customHeight="1" x14ac:dyDescent="0.25"/>
    <row r="1777" ht="12" customHeight="1" x14ac:dyDescent="0.25"/>
    <row r="1778" ht="12" customHeight="1" x14ac:dyDescent="0.25"/>
    <row r="1779" ht="12" customHeight="1" x14ac:dyDescent="0.25"/>
    <row r="1780" ht="12" customHeight="1" x14ac:dyDescent="0.25"/>
    <row r="1781" ht="12" customHeight="1" x14ac:dyDescent="0.25"/>
    <row r="1782" ht="12" customHeight="1" x14ac:dyDescent="0.25"/>
    <row r="1783" ht="12" customHeight="1" x14ac:dyDescent="0.25"/>
    <row r="1784" ht="12" customHeight="1" x14ac:dyDescent="0.25"/>
    <row r="1785" ht="12" customHeight="1" x14ac:dyDescent="0.25"/>
    <row r="1786" ht="12" customHeight="1" x14ac:dyDescent="0.25"/>
    <row r="1787" ht="12" customHeight="1" x14ac:dyDescent="0.25"/>
    <row r="1788" ht="12" customHeight="1" x14ac:dyDescent="0.25"/>
    <row r="1789" ht="12" customHeight="1" x14ac:dyDescent="0.25"/>
    <row r="1790" ht="12" customHeight="1" x14ac:dyDescent="0.25"/>
    <row r="1791" ht="12" customHeight="1" x14ac:dyDescent="0.25"/>
    <row r="1792" ht="12" customHeight="1" x14ac:dyDescent="0.25"/>
    <row r="1793" ht="12" customHeight="1" x14ac:dyDescent="0.25"/>
    <row r="1794" ht="12" customHeight="1" x14ac:dyDescent="0.25"/>
    <row r="1795" ht="12" customHeight="1" x14ac:dyDescent="0.25"/>
    <row r="1796" ht="12" customHeight="1" x14ac:dyDescent="0.25"/>
    <row r="1797" ht="12" customHeight="1" x14ac:dyDescent="0.25"/>
    <row r="1798" ht="12" customHeight="1" x14ac:dyDescent="0.25"/>
    <row r="1799" ht="12" customHeight="1" x14ac:dyDescent="0.25"/>
    <row r="1800" ht="12" customHeight="1" x14ac:dyDescent="0.25"/>
    <row r="1801" ht="12" customHeight="1" x14ac:dyDescent="0.25"/>
    <row r="1802" ht="12" customHeight="1" x14ac:dyDescent="0.25"/>
    <row r="1803" ht="12" customHeight="1" x14ac:dyDescent="0.25"/>
    <row r="1804" ht="12" customHeight="1" x14ac:dyDescent="0.25"/>
    <row r="1805" ht="12" customHeight="1" x14ac:dyDescent="0.25"/>
    <row r="1806" ht="12" customHeight="1" x14ac:dyDescent="0.25"/>
    <row r="1807" ht="12" customHeight="1" x14ac:dyDescent="0.25"/>
    <row r="1808" ht="12" customHeight="1" x14ac:dyDescent="0.25"/>
    <row r="1809" ht="12" customHeight="1" x14ac:dyDescent="0.25"/>
    <row r="1810" ht="12" customHeight="1" x14ac:dyDescent="0.25"/>
    <row r="1811" ht="12" customHeight="1" x14ac:dyDescent="0.25"/>
    <row r="1812" ht="12" customHeight="1" x14ac:dyDescent="0.25"/>
    <row r="1813" ht="12" customHeight="1" x14ac:dyDescent="0.25"/>
    <row r="1814" ht="12" customHeight="1" x14ac:dyDescent="0.25"/>
    <row r="1815" ht="12" customHeight="1" x14ac:dyDescent="0.25"/>
    <row r="1816" ht="12" customHeight="1" x14ac:dyDescent="0.25"/>
    <row r="1817" ht="12" customHeight="1" x14ac:dyDescent="0.25"/>
    <row r="1818" ht="12" customHeight="1" x14ac:dyDescent="0.25"/>
    <row r="1819" ht="12" customHeight="1" x14ac:dyDescent="0.25"/>
    <row r="1820" ht="12" customHeight="1" x14ac:dyDescent="0.25"/>
    <row r="1821" ht="12" customHeight="1" x14ac:dyDescent="0.25"/>
    <row r="1822" ht="12" customHeight="1" x14ac:dyDescent="0.25"/>
    <row r="1823" ht="12" customHeight="1" x14ac:dyDescent="0.25"/>
    <row r="1824" ht="12" customHeight="1" x14ac:dyDescent="0.25"/>
    <row r="1825" ht="12" customHeight="1" x14ac:dyDescent="0.25"/>
    <row r="1826" ht="12" customHeight="1" x14ac:dyDescent="0.25"/>
    <row r="1827" ht="12" customHeight="1" x14ac:dyDescent="0.25"/>
    <row r="1828" ht="12" customHeight="1" x14ac:dyDescent="0.25"/>
    <row r="1829" ht="12" customHeight="1" x14ac:dyDescent="0.25"/>
    <row r="1830" ht="12" customHeight="1" x14ac:dyDescent="0.25"/>
    <row r="1831" ht="12" customHeight="1" x14ac:dyDescent="0.25"/>
    <row r="1832" ht="12" customHeight="1" x14ac:dyDescent="0.25"/>
    <row r="1833" ht="12" customHeight="1" x14ac:dyDescent="0.25"/>
    <row r="1834" ht="12" customHeight="1" x14ac:dyDescent="0.25"/>
    <row r="1835" ht="12" customHeight="1" x14ac:dyDescent="0.25"/>
    <row r="1836" ht="12" customHeight="1" x14ac:dyDescent="0.25"/>
    <row r="1837" ht="12" customHeight="1" x14ac:dyDescent="0.25"/>
    <row r="1838" ht="12" customHeight="1" x14ac:dyDescent="0.25"/>
    <row r="1839" ht="12" customHeight="1" x14ac:dyDescent="0.25"/>
    <row r="1840" ht="12" customHeight="1" x14ac:dyDescent="0.25"/>
    <row r="1841" ht="12" customHeight="1" x14ac:dyDescent="0.25"/>
    <row r="1842" ht="12" customHeight="1" x14ac:dyDescent="0.25"/>
    <row r="1843" ht="12" customHeight="1" x14ac:dyDescent="0.25"/>
    <row r="1844" ht="12" customHeight="1" x14ac:dyDescent="0.25"/>
    <row r="1845" ht="12" customHeight="1" x14ac:dyDescent="0.25"/>
    <row r="1846" ht="12" customHeight="1" x14ac:dyDescent="0.25"/>
    <row r="1847" ht="12" customHeight="1" x14ac:dyDescent="0.25"/>
    <row r="1848" ht="12" customHeight="1" x14ac:dyDescent="0.25"/>
    <row r="1849" ht="12" customHeight="1" x14ac:dyDescent="0.25"/>
    <row r="1850" ht="12" customHeight="1" x14ac:dyDescent="0.25"/>
    <row r="1851" ht="12" customHeight="1" x14ac:dyDescent="0.25"/>
    <row r="1852" ht="12" customHeight="1" x14ac:dyDescent="0.25"/>
    <row r="1853" ht="12" customHeight="1" x14ac:dyDescent="0.25"/>
    <row r="1854" ht="12" customHeight="1" x14ac:dyDescent="0.25"/>
    <row r="1855" ht="12" customHeight="1" x14ac:dyDescent="0.25"/>
    <row r="1856" ht="12" customHeight="1" x14ac:dyDescent="0.25"/>
    <row r="1857" ht="12" customHeight="1" x14ac:dyDescent="0.25"/>
    <row r="1858" ht="12" customHeight="1" x14ac:dyDescent="0.25"/>
    <row r="1859" ht="12" customHeight="1" x14ac:dyDescent="0.25"/>
    <row r="1860" ht="12" customHeight="1" x14ac:dyDescent="0.25"/>
    <row r="1861" ht="12" customHeight="1" x14ac:dyDescent="0.25"/>
    <row r="1862" ht="12" customHeight="1" x14ac:dyDescent="0.25"/>
    <row r="1863" ht="12" customHeight="1" x14ac:dyDescent="0.25"/>
    <row r="1864" ht="12" customHeight="1" x14ac:dyDescent="0.25"/>
    <row r="1865" ht="12" customHeight="1" x14ac:dyDescent="0.25"/>
    <row r="1866" ht="12" customHeight="1" x14ac:dyDescent="0.25"/>
    <row r="1867" ht="12" customHeight="1" x14ac:dyDescent="0.25"/>
    <row r="1868" ht="12" customHeight="1" x14ac:dyDescent="0.25"/>
    <row r="1869" ht="12" customHeight="1" x14ac:dyDescent="0.25"/>
    <row r="1870" ht="12" customHeight="1" x14ac:dyDescent="0.25"/>
    <row r="1871" ht="12" customHeight="1" x14ac:dyDescent="0.25"/>
    <row r="1872" ht="12" customHeight="1" x14ac:dyDescent="0.25"/>
    <row r="1873" ht="12" customHeight="1" x14ac:dyDescent="0.25"/>
    <row r="1874" ht="12" customHeight="1" x14ac:dyDescent="0.25"/>
    <row r="1875" ht="12" customHeight="1" x14ac:dyDescent="0.25"/>
    <row r="1876" ht="12" customHeight="1" x14ac:dyDescent="0.25"/>
    <row r="1877" ht="12" customHeight="1" x14ac:dyDescent="0.25"/>
    <row r="1878" ht="12" customHeight="1" x14ac:dyDescent="0.25"/>
    <row r="1879" ht="12" customHeight="1" x14ac:dyDescent="0.25"/>
    <row r="1880" ht="12" customHeight="1" x14ac:dyDescent="0.25"/>
    <row r="1881" ht="12" customHeight="1" x14ac:dyDescent="0.25"/>
    <row r="1882" ht="12" customHeight="1" x14ac:dyDescent="0.25"/>
    <row r="1883" ht="12" customHeight="1" x14ac:dyDescent="0.25"/>
    <row r="1884" ht="12" customHeight="1" x14ac:dyDescent="0.25"/>
    <row r="1885" ht="12" customHeight="1" x14ac:dyDescent="0.25"/>
    <row r="1886" ht="12" customHeight="1" x14ac:dyDescent="0.25"/>
    <row r="1887" ht="12" customHeight="1" x14ac:dyDescent="0.25"/>
    <row r="1888" ht="12" customHeight="1" x14ac:dyDescent="0.25"/>
    <row r="1889" ht="12" customHeight="1" x14ac:dyDescent="0.25"/>
    <row r="1890" ht="12" customHeight="1" x14ac:dyDescent="0.25"/>
    <row r="1891" ht="12" customHeight="1" x14ac:dyDescent="0.25"/>
    <row r="1892" ht="12" customHeight="1" x14ac:dyDescent="0.25"/>
    <row r="1893" ht="12" customHeight="1" x14ac:dyDescent="0.25"/>
    <row r="1894" ht="12" customHeight="1" x14ac:dyDescent="0.25"/>
    <row r="1895" ht="12" customHeight="1" x14ac:dyDescent="0.25"/>
    <row r="1896" ht="12" customHeight="1" x14ac:dyDescent="0.25"/>
    <row r="1897" ht="12" customHeight="1" x14ac:dyDescent="0.25"/>
    <row r="1898" ht="12" customHeight="1" x14ac:dyDescent="0.25"/>
    <row r="1899" ht="12" customHeight="1" x14ac:dyDescent="0.25"/>
    <row r="1900" ht="12" customHeight="1" x14ac:dyDescent="0.25"/>
    <row r="1901" ht="12" customHeight="1" x14ac:dyDescent="0.25"/>
    <row r="1902" ht="12" customHeight="1" x14ac:dyDescent="0.25"/>
    <row r="1903" ht="12" customHeight="1" x14ac:dyDescent="0.25"/>
    <row r="1904" ht="12" customHeight="1" x14ac:dyDescent="0.25"/>
    <row r="1905" ht="12" customHeight="1" x14ac:dyDescent="0.25"/>
    <row r="1906" ht="12" customHeight="1" x14ac:dyDescent="0.25"/>
    <row r="1907" ht="12" customHeight="1" x14ac:dyDescent="0.25"/>
    <row r="1908" ht="12" customHeight="1" x14ac:dyDescent="0.25"/>
    <row r="1909" ht="12" customHeight="1" x14ac:dyDescent="0.25"/>
    <row r="1910" ht="12" customHeight="1" x14ac:dyDescent="0.25"/>
    <row r="1911" ht="12" customHeight="1" x14ac:dyDescent="0.25"/>
    <row r="1912" ht="12" customHeight="1" x14ac:dyDescent="0.25"/>
    <row r="1913" ht="12" customHeight="1" x14ac:dyDescent="0.25"/>
    <row r="1914" ht="12" customHeight="1" x14ac:dyDescent="0.25"/>
    <row r="1915" ht="12" customHeight="1" x14ac:dyDescent="0.25"/>
    <row r="1916" ht="12" customHeight="1" x14ac:dyDescent="0.25"/>
    <row r="1917" ht="12" customHeight="1" x14ac:dyDescent="0.25"/>
    <row r="1918" ht="12" customHeight="1" x14ac:dyDescent="0.25"/>
    <row r="1919" ht="12" customHeight="1" x14ac:dyDescent="0.25"/>
    <row r="1920" ht="12" customHeight="1" x14ac:dyDescent="0.25"/>
    <row r="1921" ht="12" customHeight="1" x14ac:dyDescent="0.25"/>
    <row r="1922" ht="12" customHeight="1" x14ac:dyDescent="0.25"/>
    <row r="1923" ht="12" customHeight="1" x14ac:dyDescent="0.25"/>
    <row r="1924" ht="12" customHeight="1" x14ac:dyDescent="0.25"/>
    <row r="1925" ht="12" customHeight="1" x14ac:dyDescent="0.25"/>
    <row r="1926" ht="12" customHeight="1" x14ac:dyDescent="0.25"/>
    <row r="1927" ht="12" customHeight="1" x14ac:dyDescent="0.25"/>
    <row r="1928" ht="12" customHeight="1" x14ac:dyDescent="0.25"/>
    <row r="1929" ht="12" customHeight="1" x14ac:dyDescent="0.25"/>
    <row r="1930" ht="12" customHeight="1" x14ac:dyDescent="0.25"/>
    <row r="1931" ht="12" customHeight="1" x14ac:dyDescent="0.25"/>
    <row r="1932" ht="12" customHeight="1" x14ac:dyDescent="0.25"/>
    <row r="1933" ht="12" customHeight="1" x14ac:dyDescent="0.25"/>
    <row r="1934" ht="12" customHeight="1" x14ac:dyDescent="0.25"/>
    <row r="1935" ht="12" customHeight="1" x14ac:dyDescent="0.25"/>
    <row r="1936" ht="12" customHeight="1" x14ac:dyDescent="0.25"/>
    <row r="1937" ht="12" customHeight="1" x14ac:dyDescent="0.25"/>
    <row r="1938" ht="12" customHeight="1" x14ac:dyDescent="0.25"/>
    <row r="1939" ht="12" customHeight="1" x14ac:dyDescent="0.25"/>
    <row r="1940" ht="12" customHeight="1" x14ac:dyDescent="0.25"/>
    <row r="1941" ht="12" customHeight="1" x14ac:dyDescent="0.25"/>
    <row r="1942" ht="12" customHeight="1" x14ac:dyDescent="0.25"/>
    <row r="1943" ht="12" customHeight="1" x14ac:dyDescent="0.25"/>
    <row r="1944" ht="12" customHeight="1" x14ac:dyDescent="0.25"/>
    <row r="1945" ht="12" customHeight="1" x14ac:dyDescent="0.25"/>
    <row r="1946" ht="12" customHeight="1" x14ac:dyDescent="0.25"/>
    <row r="1947" ht="12" customHeight="1" x14ac:dyDescent="0.25"/>
    <row r="1948" ht="12" customHeight="1" x14ac:dyDescent="0.25"/>
    <row r="1949" ht="12" customHeight="1" x14ac:dyDescent="0.25"/>
    <row r="1950" ht="12" customHeight="1" x14ac:dyDescent="0.25"/>
    <row r="1951" ht="12" customHeight="1" x14ac:dyDescent="0.25"/>
    <row r="1952" ht="12" customHeight="1" x14ac:dyDescent="0.25"/>
    <row r="1953" ht="12" customHeight="1" x14ac:dyDescent="0.25"/>
    <row r="1954" ht="12" customHeight="1" x14ac:dyDescent="0.25"/>
    <row r="1955" ht="12" customHeight="1" x14ac:dyDescent="0.25"/>
    <row r="1956" ht="12" customHeight="1" x14ac:dyDescent="0.25"/>
    <row r="1957" ht="12" customHeight="1" x14ac:dyDescent="0.25"/>
    <row r="1958" ht="12" customHeight="1" x14ac:dyDescent="0.25"/>
    <row r="1959" ht="12" customHeight="1" x14ac:dyDescent="0.25"/>
    <row r="1960" ht="12" customHeight="1" x14ac:dyDescent="0.25"/>
    <row r="1961" ht="12" customHeight="1" x14ac:dyDescent="0.25"/>
    <row r="1962" ht="12" customHeight="1" x14ac:dyDescent="0.25"/>
    <row r="1963" ht="12" customHeight="1" x14ac:dyDescent="0.25"/>
    <row r="1964" ht="12" customHeight="1" x14ac:dyDescent="0.25"/>
    <row r="1965" ht="12" customHeight="1" x14ac:dyDescent="0.25"/>
    <row r="1966" ht="12" customHeight="1" x14ac:dyDescent="0.25"/>
    <row r="1967" ht="12" customHeight="1" x14ac:dyDescent="0.25"/>
    <row r="1968" ht="12" customHeight="1" x14ac:dyDescent="0.25"/>
    <row r="1969" ht="12" customHeight="1" x14ac:dyDescent="0.25"/>
    <row r="1970" ht="12" customHeight="1" x14ac:dyDescent="0.25"/>
    <row r="1971" ht="12" customHeight="1" x14ac:dyDescent="0.25"/>
    <row r="1972" ht="12" customHeight="1" x14ac:dyDescent="0.25"/>
    <row r="1973" ht="12" customHeight="1" x14ac:dyDescent="0.25"/>
    <row r="1974" ht="12" customHeight="1" x14ac:dyDescent="0.25"/>
    <row r="1975" ht="12" customHeight="1" x14ac:dyDescent="0.25"/>
    <row r="1976" ht="12" customHeight="1" x14ac:dyDescent="0.25"/>
    <row r="1977" ht="12" customHeight="1" x14ac:dyDescent="0.25"/>
    <row r="1978" ht="12" customHeight="1" x14ac:dyDescent="0.25"/>
    <row r="1979" ht="12" customHeight="1" x14ac:dyDescent="0.25"/>
    <row r="1980" ht="12" customHeight="1" x14ac:dyDescent="0.25"/>
    <row r="1981" ht="12" customHeight="1" x14ac:dyDescent="0.25"/>
    <row r="1982" ht="12" customHeight="1" x14ac:dyDescent="0.25"/>
    <row r="1983" ht="12" customHeight="1" x14ac:dyDescent="0.25"/>
    <row r="1984" ht="12" customHeight="1" x14ac:dyDescent="0.25"/>
    <row r="1985" ht="12" customHeight="1" x14ac:dyDescent="0.25"/>
    <row r="1986" ht="12" customHeight="1" x14ac:dyDescent="0.25"/>
    <row r="1987" ht="12" customHeight="1" x14ac:dyDescent="0.25"/>
    <row r="1988" ht="12" customHeight="1" x14ac:dyDescent="0.25"/>
    <row r="1989" ht="12" customHeight="1" x14ac:dyDescent="0.25"/>
    <row r="1990" ht="12" customHeight="1" x14ac:dyDescent="0.25"/>
    <row r="1991" ht="12" customHeight="1" x14ac:dyDescent="0.25"/>
    <row r="1992" ht="12" customHeight="1" x14ac:dyDescent="0.25"/>
    <row r="1993" ht="12" customHeight="1" x14ac:dyDescent="0.25"/>
    <row r="1994" ht="12" customHeight="1" x14ac:dyDescent="0.25"/>
    <row r="1995" ht="12" customHeight="1" x14ac:dyDescent="0.25"/>
    <row r="1996" ht="12" customHeight="1" x14ac:dyDescent="0.25"/>
    <row r="1997" ht="12" customHeight="1" x14ac:dyDescent="0.25"/>
    <row r="1998" ht="12" customHeight="1" x14ac:dyDescent="0.25"/>
    <row r="1999" ht="12" customHeight="1" x14ac:dyDescent="0.25"/>
    <row r="2000" ht="12" customHeight="1" x14ac:dyDescent="0.25"/>
    <row r="2001" ht="12" customHeight="1" x14ac:dyDescent="0.25"/>
    <row r="2002" ht="12" customHeight="1" x14ac:dyDescent="0.25"/>
    <row r="2003" ht="12" customHeight="1" x14ac:dyDescent="0.25"/>
    <row r="2004" ht="12" customHeight="1" x14ac:dyDescent="0.25"/>
    <row r="2005" ht="12" customHeight="1" x14ac:dyDescent="0.25"/>
    <row r="2006" ht="12" customHeight="1" x14ac:dyDescent="0.25"/>
    <row r="2007" ht="12" customHeight="1" x14ac:dyDescent="0.25"/>
    <row r="2008" ht="12" customHeight="1" x14ac:dyDescent="0.25"/>
    <row r="2009" ht="12" customHeight="1" x14ac:dyDescent="0.25"/>
    <row r="2010" ht="12" customHeight="1" x14ac:dyDescent="0.25"/>
    <row r="2011" ht="12" customHeight="1" x14ac:dyDescent="0.25"/>
    <row r="2012" ht="12" customHeight="1" x14ac:dyDescent="0.25"/>
    <row r="2013" ht="12" customHeight="1" x14ac:dyDescent="0.25"/>
    <row r="2014" ht="12" customHeight="1" x14ac:dyDescent="0.25"/>
    <row r="2015" ht="12" customHeight="1" x14ac:dyDescent="0.25"/>
    <row r="2016" ht="12" customHeight="1" x14ac:dyDescent="0.25"/>
    <row r="2017" ht="12" customHeight="1" x14ac:dyDescent="0.25"/>
    <row r="2018" ht="12" customHeight="1" x14ac:dyDescent="0.25"/>
    <row r="2019" ht="12" customHeight="1" x14ac:dyDescent="0.25"/>
    <row r="2020" ht="12" customHeight="1" x14ac:dyDescent="0.25"/>
    <row r="2021" ht="12" customHeight="1" x14ac:dyDescent="0.25"/>
    <row r="2022" ht="12" customHeight="1" x14ac:dyDescent="0.25"/>
    <row r="2023" ht="12" customHeight="1" x14ac:dyDescent="0.25"/>
    <row r="2024" ht="12" customHeight="1" x14ac:dyDescent="0.25"/>
    <row r="2025" ht="12" customHeight="1" x14ac:dyDescent="0.25"/>
    <row r="2026" ht="12" customHeight="1" x14ac:dyDescent="0.25"/>
    <row r="2027" ht="12" customHeight="1" x14ac:dyDescent="0.25"/>
    <row r="2028" ht="12" customHeight="1" x14ac:dyDescent="0.25"/>
    <row r="2029" ht="12" customHeight="1" x14ac:dyDescent="0.25"/>
    <row r="2030" ht="12" customHeight="1" x14ac:dyDescent="0.25"/>
    <row r="2031" ht="12" customHeight="1" x14ac:dyDescent="0.25"/>
    <row r="2032" ht="12" customHeight="1" x14ac:dyDescent="0.25"/>
    <row r="2033" ht="12" customHeight="1" x14ac:dyDescent="0.25"/>
    <row r="2034" ht="12" customHeight="1" x14ac:dyDescent="0.25"/>
    <row r="2035" ht="12" customHeight="1" x14ac:dyDescent="0.25"/>
    <row r="2036" ht="12" customHeight="1" x14ac:dyDescent="0.25"/>
    <row r="2037" ht="12" customHeight="1" x14ac:dyDescent="0.25"/>
    <row r="2038" ht="12" customHeight="1" x14ac:dyDescent="0.25"/>
    <row r="2039" ht="12" customHeight="1" x14ac:dyDescent="0.25"/>
    <row r="2040" ht="12" customHeight="1" x14ac:dyDescent="0.25"/>
    <row r="2041" ht="12" customHeight="1" x14ac:dyDescent="0.25"/>
    <row r="2042" ht="12" customHeight="1" x14ac:dyDescent="0.25"/>
    <row r="2043" ht="12" customHeight="1" x14ac:dyDescent="0.25"/>
    <row r="2044" ht="12" customHeight="1" x14ac:dyDescent="0.25"/>
    <row r="2045" ht="12" customHeight="1" x14ac:dyDescent="0.25"/>
    <row r="2046" ht="12" customHeight="1" x14ac:dyDescent="0.25"/>
    <row r="2047" ht="12" customHeight="1" x14ac:dyDescent="0.25"/>
    <row r="2048" ht="12" customHeight="1" x14ac:dyDescent="0.25"/>
    <row r="2049" ht="12" customHeight="1" x14ac:dyDescent="0.25"/>
    <row r="2050" ht="12" customHeight="1" x14ac:dyDescent="0.25"/>
    <row r="2051" ht="12" customHeight="1" x14ac:dyDescent="0.25"/>
    <row r="2052" ht="12" customHeight="1" x14ac:dyDescent="0.25"/>
    <row r="2053" ht="12" customHeight="1" x14ac:dyDescent="0.25"/>
    <row r="2054" ht="12" customHeight="1" x14ac:dyDescent="0.25"/>
    <row r="2055" ht="12" customHeight="1" x14ac:dyDescent="0.25"/>
    <row r="2056" ht="12" customHeight="1" x14ac:dyDescent="0.25"/>
    <row r="2057" ht="12" customHeight="1" x14ac:dyDescent="0.25"/>
    <row r="2058" ht="12" customHeight="1" x14ac:dyDescent="0.25"/>
    <row r="2059" ht="12" customHeight="1" x14ac:dyDescent="0.25"/>
    <row r="2060" ht="12" customHeight="1" x14ac:dyDescent="0.25"/>
    <row r="2061" ht="12" customHeight="1" x14ac:dyDescent="0.25"/>
    <row r="2062" ht="12" customHeight="1" x14ac:dyDescent="0.25"/>
    <row r="2063" ht="12" customHeight="1" x14ac:dyDescent="0.25"/>
    <row r="2064" ht="12" customHeight="1" x14ac:dyDescent="0.25"/>
    <row r="2065" ht="12" customHeight="1" x14ac:dyDescent="0.25"/>
    <row r="2066" ht="12" customHeight="1" x14ac:dyDescent="0.25"/>
    <row r="2067" ht="12" customHeight="1" x14ac:dyDescent="0.25"/>
    <row r="2068" ht="12" customHeight="1" x14ac:dyDescent="0.25"/>
    <row r="2069" ht="12" customHeight="1" x14ac:dyDescent="0.25"/>
    <row r="2070" ht="12" customHeight="1" x14ac:dyDescent="0.25"/>
    <row r="2071" ht="12" customHeight="1" x14ac:dyDescent="0.25"/>
    <row r="2072" ht="12" customHeight="1" x14ac:dyDescent="0.25"/>
    <row r="2073" ht="12" customHeight="1" x14ac:dyDescent="0.25"/>
    <row r="2074" ht="12" customHeight="1" x14ac:dyDescent="0.25"/>
    <row r="2075" ht="12" customHeight="1" x14ac:dyDescent="0.25"/>
    <row r="2076" ht="12" customHeight="1" x14ac:dyDescent="0.25"/>
    <row r="2077" ht="12" customHeight="1" x14ac:dyDescent="0.25"/>
    <row r="2078" ht="12" customHeight="1" x14ac:dyDescent="0.25"/>
    <row r="2079" ht="12" customHeight="1" x14ac:dyDescent="0.25"/>
    <row r="2080" ht="12" customHeight="1" x14ac:dyDescent="0.25"/>
    <row r="2081" ht="12" customHeight="1" x14ac:dyDescent="0.25"/>
    <row r="2082" ht="12" customHeight="1" x14ac:dyDescent="0.25"/>
    <row r="2083" ht="12" customHeight="1" x14ac:dyDescent="0.25"/>
    <row r="2084" ht="12" customHeight="1" x14ac:dyDescent="0.25"/>
    <row r="2085" ht="12" customHeight="1" x14ac:dyDescent="0.25"/>
    <row r="2086" ht="12" customHeight="1" x14ac:dyDescent="0.25"/>
    <row r="2087" ht="12" customHeight="1" x14ac:dyDescent="0.25"/>
    <row r="2088" ht="12" customHeight="1" x14ac:dyDescent="0.25"/>
    <row r="2089" ht="12" customHeight="1" x14ac:dyDescent="0.25"/>
    <row r="2090" ht="12" customHeight="1" x14ac:dyDescent="0.25"/>
    <row r="2091" ht="12" customHeight="1" x14ac:dyDescent="0.25"/>
    <row r="2092" ht="12" customHeight="1" x14ac:dyDescent="0.25"/>
    <row r="2093" ht="12" customHeight="1" x14ac:dyDescent="0.25"/>
    <row r="2094" ht="12" customHeight="1" x14ac:dyDescent="0.25"/>
    <row r="2095" ht="12" customHeight="1" x14ac:dyDescent="0.25"/>
    <row r="2096" ht="12" customHeight="1" x14ac:dyDescent="0.25"/>
    <row r="2097" ht="12" customHeight="1" x14ac:dyDescent="0.25"/>
    <row r="2098" ht="12" customHeight="1" x14ac:dyDescent="0.25"/>
    <row r="2099" ht="12" customHeight="1" x14ac:dyDescent="0.25"/>
    <row r="2100" ht="12" customHeight="1" x14ac:dyDescent="0.25"/>
    <row r="2101" ht="12" customHeight="1" x14ac:dyDescent="0.25"/>
    <row r="2102" ht="12" customHeight="1" x14ac:dyDescent="0.25"/>
    <row r="2103" ht="12" customHeight="1" x14ac:dyDescent="0.25"/>
    <row r="2104" ht="12" customHeight="1" x14ac:dyDescent="0.25"/>
    <row r="2105" ht="12" customHeight="1" x14ac:dyDescent="0.25"/>
    <row r="2106" ht="12" customHeight="1" x14ac:dyDescent="0.25"/>
    <row r="2107" ht="12" customHeight="1" x14ac:dyDescent="0.25"/>
    <row r="2108" ht="12" customHeight="1" x14ac:dyDescent="0.25"/>
    <row r="2109" ht="12" customHeight="1" x14ac:dyDescent="0.25"/>
    <row r="2110" ht="12" customHeight="1" x14ac:dyDescent="0.25"/>
    <row r="2111" ht="12" customHeight="1" x14ac:dyDescent="0.25"/>
    <row r="2112" ht="12" customHeight="1" x14ac:dyDescent="0.25"/>
    <row r="2113" ht="12" customHeight="1" x14ac:dyDescent="0.25"/>
    <row r="2114" ht="12" customHeight="1" x14ac:dyDescent="0.25"/>
    <row r="2115" ht="12" customHeight="1" x14ac:dyDescent="0.25"/>
    <row r="2116" ht="12" customHeight="1" x14ac:dyDescent="0.25"/>
    <row r="2117" ht="12" customHeight="1" x14ac:dyDescent="0.25"/>
    <row r="2118" ht="12" customHeight="1" x14ac:dyDescent="0.25"/>
    <row r="2119" ht="12" customHeight="1" x14ac:dyDescent="0.25"/>
    <row r="2120" ht="12" customHeight="1" x14ac:dyDescent="0.25"/>
    <row r="2121" ht="12" customHeight="1" x14ac:dyDescent="0.25"/>
    <row r="2122" ht="12" customHeight="1" x14ac:dyDescent="0.25"/>
    <row r="2123" ht="12" customHeight="1" x14ac:dyDescent="0.25"/>
    <row r="2124" ht="12" customHeight="1" x14ac:dyDescent="0.25"/>
    <row r="2125" ht="12" customHeight="1" x14ac:dyDescent="0.25"/>
    <row r="2126" ht="12" customHeight="1" x14ac:dyDescent="0.25"/>
    <row r="2127" ht="12" customHeight="1" x14ac:dyDescent="0.25"/>
    <row r="2128" ht="12" customHeight="1" x14ac:dyDescent="0.25"/>
    <row r="2129" ht="12" customHeight="1" x14ac:dyDescent="0.25"/>
    <row r="2130" ht="12" customHeight="1" x14ac:dyDescent="0.25"/>
    <row r="2131" ht="12" customHeight="1" x14ac:dyDescent="0.25"/>
    <row r="2132" ht="12" customHeight="1" x14ac:dyDescent="0.25"/>
    <row r="2133" ht="12" customHeight="1" x14ac:dyDescent="0.25"/>
    <row r="2134" ht="12" customHeight="1" x14ac:dyDescent="0.25"/>
    <row r="2135" ht="12" customHeight="1" x14ac:dyDescent="0.25"/>
    <row r="2136" ht="12" customHeight="1" x14ac:dyDescent="0.25"/>
    <row r="2137" ht="12" customHeight="1" x14ac:dyDescent="0.25"/>
    <row r="2138" ht="12" customHeight="1" x14ac:dyDescent="0.25"/>
    <row r="2139" ht="12" customHeight="1" x14ac:dyDescent="0.25"/>
    <row r="2140" ht="12" customHeight="1" x14ac:dyDescent="0.25"/>
    <row r="2141" ht="12" customHeight="1" x14ac:dyDescent="0.25"/>
    <row r="2142" ht="12" customHeight="1" x14ac:dyDescent="0.25"/>
    <row r="2143" ht="12" customHeight="1" x14ac:dyDescent="0.25"/>
    <row r="2144" ht="12" customHeight="1" x14ac:dyDescent="0.25"/>
    <row r="2145" ht="12" customHeight="1" x14ac:dyDescent="0.25"/>
    <row r="2146" ht="12" customHeight="1" x14ac:dyDescent="0.25"/>
    <row r="2147" ht="12" customHeight="1" x14ac:dyDescent="0.25"/>
    <row r="2148" ht="12" customHeight="1" x14ac:dyDescent="0.25"/>
    <row r="2149" ht="12" customHeight="1" x14ac:dyDescent="0.25"/>
    <row r="2150" ht="12" customHeight="1" x14ac:dyDescent="0.25"/>
    <row r="2151" ht="12" customHeight="1" x14ac:dyDescent="0.25"/>
    <row r="2152" ht="12" customHeight="1" x14ac:dyDescent="0.25"/>
    <row r="2153" ht="12" customHeight="1" x14ac:dyDescent="0.25"/>
    <row r="2154" ht="12" customHeight="1" x14ac:dyDescent="0.25"/>
    <row r="2155" ht="12" customHeight="1" x14ac:dyDescent="0.25"/>
    <row r="2156" ht="12" customHeight="1" x14ac:dyDescent="0.25"/>
    <row r="2157" ht="12" customHeight="1" x14ac:dyDescent="0.25"/>
    <row r="2158" ht="12" customHeight="1" x14ac:dyDescent="0.25"/>
    <row r="2159" ht="12" customHeight="1" x14ac:dyDescent="0.25"/>
    <row r="2160" ht="12" customHeight="1" x14ac:dyDescent="0.25"/>
    <row r="2161" ht="12" customHeight="1" x14ac:dyDescent="0.25"/>
    <row r="2162" ht="12" customHeight="1" x14ac:dyDescent="0.25"/>
    <row r="2163" ht="12" customHeight="1" x14ac:dyDescent="0.25"/>
    <row r="2164" ht="12" customHeight="1" x14ac:dyDescent="0.25"/>
    <row r="2165" ht="12" customHeight="1" x14ac:dyDescent="0.25"/>
    <row r="2166" ht="12" customHeight="1" x14ac:dyDescent="0.25"/>
    <row r="2167" ht="12" customHeight="1" x14ac:dyDescent="0.25"/>
    <row r="2168" ht="12" customHeight="1" x14ac:dyDescent="0.25"/>
    <row r="2169" ht="12" customHeight="1" x14ac:dyDescent="0.25"/>
    <row r="2170" ht="12" customHeight="1" x14ac:dyDescent="0.25"/>
    <row r="2171" ht="12" customHeight="1" x14ac:dyDescent="0.25"/>
    <row r="2172" ht="12" customHeight="1" x14ac:dyDescent="0.25"/>
    <row r="2173" ht="12" customHeight="1" x14ac:dyDescent="0.25"/>
    <row r="2174" ht="12" customHeight="1" x14ac:dyDescent="0.25"/>
    <row r="2175" ht="12" customHeight="1" x14ac:dyDescent="0.25"/>
    <row r="2176" ht="12" customHeight="1" x14ac:dyDescent="0.25"/>
    <row r="2177" ht="12" customHeight="1" x14ac:dyDescent="0.25"/>
    <row r="2178" ht="12" customHeight="1" x14ac:dyDescent="0.25"/>
    <row r="2179" ht="12" customHeight="1" x14ac:dyDescent="0.25"/>
    <row r="2180" ht="12" customHeight="1" x14ac:dyDescent="0.25"/>
    <row r="2181" ht="12" customHeight="1" x14ac:dyDescent="0.25"/>
    <row r="2182" ht="12" customHeight="1" x14ac:dyDescent="0.25"/>
    <row r="2183" ht="12" customHeight="1" x14ac:dyDescent="0.25"/>
    <row r="2184" ht="12" customHeight="1" x14ac:dyDescent="0.25"/>
    <row r="2185" ht="12" customHeight="1" x14ac:dyDescent="0.25"/>
    <row r="2186" ht="12" customHeight="1" x14ac:dyDescent="0.25"/>
    <row r="2187" ht="12" customHeight="1" x14ac:dyDescent="0.25"/>
    <row r="2188" ht="12" customHeight="1" x14ac:dyDescent="0.25"/>
    <row r="2189" ht="12" customHeight="1" x14ac:dyDescent="0.25"/>
    <row r="2190" ht="12" customHeight="1" x14ac:dyDescent="0.25"/>
    <row r="2191" ht="12" customHeight="1" x14ac:dyDescent="0.25"/>
    <row r="2192" ht="12" customHeight="1" x14ac:dyDescent="0.25"/>
    <row r="2193" ht="12" customHeight="1" x14ac:dyDescent="0.25"/>
    <row r="2194" ht="12" customHeight="1" x14ac:dyDescent="0.25"/>
    <row r="2195" ht="12" customHeight="1" x14ac:dyDescent="0.25"/>
    <row r="2196" ht="12" customHeight="1" x14ac:dyDescent="0.25"/>
    <row r="2197" ht="12" customHeight="1" x14ac:dyDescent="0.25"/>
    <row r="2198" ht="12" customHeight="1" x14ac:dyDescent="0.25"/>
    <row r="2199" ht="12" customHeight="1" x14ac:dyDescent="0.25"/>
    <row r="2200" ht="12" customHeight="1" x14ac:dyDescent="0.25"/>
    <row r="2201" ht="12" customHeight="1" x14ac:dyDescent="0.25"/>
    <row r="2202" ht="12" customHeight="1" x14ac:dyDescent="0.25"/>
    <row r="2203" ht="12" customHeight="1" x14ac:dyDescent="0.25"/>
    <row r="2204" ht="12" customHeight="1" x14ac:dyDescent="0.25"/>
    <row r="2205" ht="12" customHeight="1" x14ac:dyDescent="0.25"/>
    <row r="2206" ht="12" customHeight="1" x14ac:dyDescent="0.25"/>
    <row r="2207" ht="12" customHeight="1" x14ac:dyDescent="0.25"/>
    <row r="2208" ht="12" customHeight="1" x14ac:dyDescent="0.25"/>
    <row r="2209" ht="12" customHeight="1" x14ac:dyDescent="0.25"/>
    <row r="2210" ht="12" customHeight="1" x14ac:dyDescent="0.25"/>
    <row r="2211" ht="12" customHeight="1" x14ac:dyDescent="0.25"/>
    <row r="2212" ht="12" customHeight="1" x14ac:dyDescent="0.25"/>
    <row r="2213" ht="12" customHeight="1" x14ac:dyDescent="0.25"/>
    <row r="2214" ht="12" customHeight="1" x14ac:dyDescent="0.25"/>
    <row r="2215" ht="12" customHeight="1" x14ac:dyDescent="0.25"/>
    <row r="2216" ht="12" customHeight="1" x14ac:dyDescent="0.25"/>
    <row r="2217" ht="12" customHeight="1" x14ac:dyDescent="0.25"/>
    <row r="2218" ht="12" customHeight="1" x14ac:dyDescent="0.25"/>
    <row r="2219" ht="12" customHeight="1" x14ac:dyDescent="0.25"/>
    <row r="2220" ht="12" customHeight="1" x14ac:dyDescent="0.25"/>
    <row r="2221" ht="12" customHeight="1" x14ac:dyDescent="0.25"/>
    <row r="2222" ht="12" customHeight="1" x14ac:dyDescent="0.25"/>
    <row r="2223" ht="12" customHeight="1" x14ac:dyDescent="0.25"/>
    <row r="2224" ht="12" customHeight="1" x14ac:dyDescent="0.25"/>
    <row r="2225" ht="12" customHeight="1" x14ac:dyDescent="0.25"/>
    <row r="2226" ht="12" customHeight="1" x14ac:dyDescent="0.25"/>
    <row r="2227" ht="12" customHeight="1" x14ac:dyDescent="0.25"/>
    <row r="2228" ht="12" customHeight="1" x14ac:dyDescent="0.25"/>
    <row r="2229" ht="12" customHeight="1" x14ac:dyDescent="0.25"/>
    <row r="2230" ht="12" customHeight="1" x14ac:dyDescent="0.25"/>
    <row r="2231" ht="12" customHeight="1" x14ac:dyDescent="0.25"/>
    <row r="2232" ht="12" customHeight="1" x14ac:dyDescent="0.25"/>
    <row r="2233" ht="12" customHeight="1" x14ac:dyDescent="0.25"/>
    <row r="2234" ht="12" customHeight="1" x14ac:dyDescent="0.25"/>
    <row r="2235" ht="12" customHeight="1" x14ac:dyDescent="0.25"/>
    <row r="2236" ht="12" customHeight="1" x14ac:dyDescent="0.25"/>
    <row r="2237" ht="12" customHeight="1" x14ac:dyDescent="0.25"/>
    <row r="2238" ht="12" customHeight="1" x14ac:dyDescent="0.25"/>
    <row r="2239" ht="12" customHeight="1" x14ac:dyDescent="0.25"/>
    <row r="2240" ht="12" customHeight="1" x14ac:dyDescent="0.25"/>
    <row r="2241" ht="12" customHeight="1" x14ac:dyDescent="0.25"/>
    <row r="2242" ht="12" customHeight="1" x14ac:dyDescent="0.25"/>
    <row r="2243" ht="12" customHeight="1" x14ac:dyDescent="0.25"/>
    <row r="2244" ht="12" customHeight="1" x14ac:dyDescent="0.25"/>
    <row r="2245" ht="12" customHeight="1" x14ac:dyDescent="0.25"/>
    <row r="2246" ht="12" customHeight="1" x14ac:dyDescent="0.25"/>
    <row r="2247" ht="12" customHeight="1" x14ac:dyDescent="0.25"/>
    <row r="2248" ht="12" customHeight="1" x14ac:dyDescent="0.25"/>
    <row r="2249" ht="12" customHeight="1" x14ac:dyDescent="0.25"/>
    <row r="2250" ht="12" customHeight="1" x14ac:dyDescent="0.25"/>
    <row r="2251" ht="12" customHeight="1" x14ac:dyDescent="0.25"/>
    <row r="2252" ht="12" customHeight="1" x14ac:dyDescent="0.25"/>
    <row r="2253" ht="12" customHeight="1" x14ac:dyDescent="0.25"/>
    <row r="2254" ht="12" customHeight="1" x14ac:dyDescent="0.25"/>
    <row r="2255" ht="12" customHeight="1" x14ac:dyDescent="0.25"/>
    <row r="2256" ht="12" customHeight="1" x14ac:dyDescent="0.25"/>
    <row r="2257" ht="12" customHeight="1" x14ac:dyDescent="0.25"/>
    <row r="2258" ht="12" customHeight="1" x14ac:dyDescent="0.25"/>
    <row r="2259" ht="12" customHeight="1" x14ac:dyDescent="0.25"/>
    <row r="2260" ht="12" customHeight="1" x14ac:dyDescent="0.25"/>
    <row r="2261" ht="12" customHeight="1" x14ac:dyDescent="0.25"/>
    <row r="2262" ht="12" customHeight="1" x14ac:dyDescent="0.25"/>
    <row r="2263" ht="12" customHeight="1" x14ac:dyDescent="0.25"/>
    <row r="2264" ht="12" customHeight="1" x14ac:dyDescent="0.25"/>
    <row r="2265" ht="12" customHeight="1" x14ac:dyDescent="0.25"/>
    <row r="2266" ht="12" customHeight="1" x14ac:dyDescent="0.25"/>
    <row r="2267" ht="12" customHeight="1" x14ac:dyDescent="0.25"/>
    <row r="2268" ht="12" customHeight="1" x14ac:dyDescent="0.25"/>
    <row r="2269" ht="12" customHeight="1" x14ac:dyDescent="0.25"/>
    <row r="2270" ht="12" customHeight="1" x14ac:dyDescent="0.25"/>
    <row r="2271" ht="12" customHeight="1" x14ac:dyDescent="0.25"/>
    <row r="2272" ht="12" customHeight="1" x14ac:dyDescent="0.25"/>
    <row r="2273" ht="12" customHeight="1" x14ac:dyDescent="0.25"/>
    <row r="2274" ht="12" customHeight="1" x14ac:dyDescent="0.25"/>
    <row r="2275" ht="12" customHeight="1" x14ac:dyDescent="0.25"/>
    <row r="2276" ht="12" customHeight="1" x14ac:dyDescent="0.25"/>
    <row r="2277" ht="12" customHeight="1" x14ac:dyDescent="0.25"/>
    <row r="2278" ht="12" customHeight="1" x14ac:dyDescent="0.25"/>
    <row r="2279" ht="12" customHeight="1" x14ac:dyDescent="0.25"/>
    <row r="2280" ht="12" customHeight="1" x14ac:dyDescent="0.25"/>
    <row r="2281" ht="12" customHeight="1" x14ac:dyDescent="0.25"/>
    <row r="2282" ht="12" customHeight="1" x14ac:dyDescent="0.25"/>
    <row r="2283" ht="12" customHeight="1" x14ac:dyDescent="0.25"/>
    <row r="2284" ht="12" customHeight="1" x14ac:dyDescent="0.25"/>
    <row r="2285" ht="12" customHeight="1" x14ac:dyDescent="0.25"/>
    <row r="2286" ht="12" customHeight="1" x14ac:dyDescent="0.25"/>
    <row r="2287" ht="12" customHeight="1" x14ac:dyDescent="0.25"/>
    <row r="2288" ht="12" customHeight="1" x14ac:dyDescent="0.25"/>
    <row r="2289" ht="12" customHeight="1" x14ac:dyDescent="0.25"/>
    <row r="2290" ht="12" customHeight="1" x14ac:dyDescent="0.25"/>
    <row r="2291" ht="12" customHeight="1" x14ac:dyDescent="0.25"/>
    <row r="2292" ht="12" customHeight="1" x14ac:dyDescent="0.25"/>
    <row r="2293" ht="12" customHeight="1" x14ac:dyDescent="0.25"/>
    <row r="2294" ht="12" customHeight="1" x14ac:dyDescent="0.25"/>
    <row r="2295" ht="12" customHeight="1" x14ac:dyDescent="0.25"/>
    <row r="2296" ht="12" customHeight="1" x14ac:dyDescent="0.25"/>
    <row r="2297" ht="12" customHeight="1" x14ac:dyDescent="0.25"/>
    <row r="2298" ht="12" customHeight="1" x14ac:dyDescent="0.25"/>
    <row r="2299" ht="12" customHeight="1" x14ac:dyDescent="0.25"/>
    <row r="2300" ht="12" customHeight="1" x14ac:dyDescent="0.25"/>
    <row r="2301" ht="12" customHeight="1" x14ac:dyDescent="0.25"/>
    <row r="2302" ht="12" customHeight="1" x14ac:dyDescent="0.25"/>
    <row r="2303" ht="12" customHeight="1" x14ac:dyDescent="0.25"/>
    <row r="2304" ht="12" customHeight="1" x14ac:dyDescent="0.25"/>
    <row r="2305" ht="12" customHeight="1" x14ac:dyDescent="0.25"/>
    <row r="2306" ht="12" customHeight="1" x14ac:dyDescent="0.25"/>
    <row r="2307" ht="12" customHeight="1" x14ac:dyDescent="0.25"/>
    <row r="2308" ht="12" customHeight="1" x14ac:dyDescent="0.25"/>
    <row r="2309" ht="12" customHeight="1" x14ac:dyDescent="0.25"/>
    <row r="2310" ht="12" customHeight="1" x14ac:dyDescent="0.25"/>
    <row r="2311" ht="12" customHeight="1" x14ac:dyDescent="0.25"/>
    <row r="2312" ht="12" customHeight="1" x14ac:dyDescent="0.25"/>
    <row r="2313" ht="12" customHeight="1" x14ac:dyDescent="0.25"/>
    <row r="2314" ht="12" customHeight="1" x14ac:dyDescent="0.25"/>
    <row r="2315" ht="12" customHeight="1" x14ac:dyDescent="0.25"/>
    <row r="2316" ht="12" customHeight="1" x14ac:dyDescent="0.25"/>
    <row r="2317" ht="12" customHeight="1" x14ac:dyDescent="0.25"/>
    <row r="2318" ht="12" customHeight="1" x14ac:dyDescent="0.25"/>
    <row r="2319" ht="12" customHeight="1" x14ac:dyDescent="0.25"/>
    <row r="2320" ht="12" customHeight="1" x14ac:dyDescent="0.25"/>
    <row r="2321" ht="12" customHeight="1" x14ac:dyDescent="0.25"/>
    <row r="2322" ht="12" customHeight="1" x14ac:dyDescent="0.25"/>
    <row r="2323" ht="12" customHeight="1" x14ac:dyDescent="0.25"/>
    <row r="2324" ht="12" customHeight="1" x14ac:dyDescent="0.25"/>
    <row r="2325" ht="12" customHeight="1" x14ac:dyDescent="0.25"/>
    <row r="2326" ht="12" customHeight="1" x14ac:dyDescent="0.25"/>
    <row r="2327" ht="12" customHeight="1" x14ac:dyDescent="0.25"/>
    <row r="2328" ht="12" customHeight="1" x14ac:dyDescent="0.25"/>
    <row r="2329" ht="12" customHeight="1" x14ac:dyDescent="0.25"/>
    <row r="2330" ht="12" customHeight="1" x14ac:dyDescent="0.25"/>
    <row r="2331" ht="12" customHeight="1" x14ac:dyDescent="0.25"/>
    <row r="2332" ht="12" customHeight="1" x14ac:dyDescent="0.25"/>
    <row r="2333" ht="12" customHeight="1" x14ac:dyDescent="0.25"/>
    <row r="2334" ht="12" customHeight="1" x14ac:dyDescent="0.25"/>
    <row r="2335" ht="12" customHeight="1" x14ac:dyDescent="0.25"/>
    <row r="2336" ht="12" customHeight="1" x14ac:dyDescent="0.25"/>
    <row r="2337" ht="12" customHeight="1" x14ac:dyDescent="0.25"/>
    <row r="2338" ht="12" customHeight="1" x14ac:dyDescent="0.25"/>
    <row r="2339" ht="12" customHeight="1" x14ac:dyDescent="0.25"/>
    <row r="2340" ht="12" customHeight="1" x14ac:dyDescent="0.25"/>
    <row r="2341" ht="12" customHeight="1" x14ac:dyDescent="0.25"/>
    <row r="2342" ht="12" customHeight="1" x14ac:dyDescent="0.25"/>
    <row r="2343" ht="12" customHeight="1" x14ac:dyDescent="0.25"/>
    <row r="2344" ht="12" customHeight="1" x14ac:dyDescent="0.25"/>
    <row r="2345" ht="12" customHeight="1" x14ac:dyDescent="0.25"/>
    <row r="2346" ht="12" customHeight="1" x14ac:dyDescent="0.25"/>
    <row r="2347" ht="12" customHeight="1" x14ac:dyDescent="0.25"/>
    <row r="2348" ht="12" customHeight="1" x14ac:dyDescent="0.25"/>
    <row r="2349" ht="12" customHeight="1" x14ac:dyDescent="0.25"/>
    <row r="2350" ht="12" customHeight="1" x14ac:dyDescent="0.25"/>
    <row r="2351" ht="12" customHeight="1" x14ac:dyDescent="0.25"/>
    <row r="2352" ht="12" customHeight="1" x14ac:dyDescent="0.25"/>
    <row r="2353" ht="12" customHeight="1" x14ac:dyDescent="0.25"/>
    <row r="2354" ht="12" customHeight="1" x14ac:dyDescent="0.25"/>
    <row r="2355" ht="12" customHeight="1" x14ac:dyDescent="0.25"/>
    <row r="2356" ht="12" customHeight="1" x14ac:dyDescent="0.25"/>
    <row r="2357" ht="12" customHeight="1" x14ac:dyDescent="0.25"/>
    <row r="2358" ht="12" customHeight="1" x14ac:dyDescent="0.25"/>
    <row r="2359" ht="12" customHeight="1" x14ac:dyDescent="0.25"/>
    <row r="2360" ht="12" customHeight="1" x14ac:dyDescent="0.25"/>
    <row r="2361" ht="12" customHeight="1" x14ac:dyDescent="0.25"/>
    <row r="2362" ht="12" customHeight="1" x14ac:dyDescent="0.25"/>
    <row r="2363" ht="12" customHeight="1" x14ac:dyDescent="0.25"/>
    <row r="2364" ht="12" customHeight="1" x14ac:dyDescent="0.25"/>
    <row r="2365" ht="12" customHeight="1" x14ac:dyDescent="0.25"/>
    <row r="2366" ht="12" customHeight="1" x14ac:dyDescent="0.25"/>
    <row r="2367" ht="12" customHeight="1" x14ac:dyDescent="0.25"/>
    <row r="2368" ht="12" customHeight="1" x14ac:dyDescent="0.25"/>
    <row r="2369" ht="12" customHeight="1" x14ac:dyDescent="0.25"/>
    <row r="2370" ht="12" customHeight="1" x14ac:dyDescent="0.25"/>
    <row r="2371" ht="12" customHeight="1" x14ac:dyDescent="0.25"/>
    <row r="2372" ht="12" customHeight="1" x14ac:dyDescent="0.25"/>
    <row r="2373" ht="12" customHeight="1" x14ac:dyDescent="0.25"/>
    <row r="2374" ht="12" customHeight="1" x14ac:dyDescent="0.25"/>
    <row r="2375" ht="12" customHeight="1" x14ac:dyDescent="0.25"/>
    <row r="2376" ht="12" customHeight="1" x14ac:dyDescent="0.25"/>
    <row r="2377" ht="12" customHeight="1" x14ac:dyDescent="0.25"/>
    <row r="2378" ht="12" customHeight="1" x14ac:dyDescent="0.25"/>
    <row r="2379" ht="12" customHeight="1" x14ac:dyDescent="0.25"/>
    <row r="2380" ht="12" customHeight="1" x14ac:dyDescent="0.25"/>
    <row r="2381" ht="12" customHeight="1" x14ac:dyDescent="0.25"/>
    <row r="2382" ht="12" customHeight="1" x14ac:dyDescent="0.25"/>
    <row r="2383" ht="12" customHeight="1" x14ac:dyDescent="0.25"/>
    <row r="2384" ht="12" customHeight="1" x14ac:dyDescent="0.25"/>
    <row r="2385" ht="12" customHeight="1" x14ac:dyDescent="0.25"/>
    <row r="2386" ht="12" customHeight="1" x14ac:dyDescent="0.25"/>
    <row r="2387" ht="12" customHeight="1" x14ac:dyDescent="0.25"/>
    <row r="2388" ht="12" customHeight="1" x14ac:dyDescent="0.25"/>
    <row r="2389" ht="12" customHeight="1" x14ac:dyDescent="0.25"/>
    <row r="2390" ht="12" customHeight="1" x14ac:dyDescent="0.25"/>
    <row r="2391" ht="12" customHeight="1" x14ac:dyDescent="0.25"/>
    <row r="2392" ht="12" customHeight="1" x14ac:dyDescent="0.25"/>
    <row r="2393" ht="12" customHeight="1" x14ac:dyDescent="0.25"/>
    <row r="2394" ht="12" customHeight="1" x14ac:dyDescent="0.25"/>
    <row r="2395" ht="12" customHeight="1" x14ac:dyDescent="0.25"/>
    <row r="2396" ht="12" customHeight="1" x14ac:dyDescent="0.25"/>
    <row r="2397" ht="12" customHeight="1" x14ac:dyDescent="0.25"/>
    <row r="2398" ht="12" customHeight="1" x14ac:dyDescent="0.25"/>
    <row r="2399" ht="12" customHeight="1" x14ac:dyDescent="0.25"/>
    <row r="2400" ht="12" customHeight="1" x14ac:dyDescent="0.25"/>
    <row r="2401" ht="12" customHeight="1" x14ac:dyDescent="0.25"/>
    <row r="2402" ht="12" customHeight="1" x14ac:dyDescent="0.25"/>
    <row r="2403" ht="12" customHeight="1" x14ac:dyDescent="0.25"/>
    <row r="2404" ht="12" customHeight="1" x14ac:dyDescent="0.25"/>
    <row r="2405" ht="12" customHeight="1" x14ac:dyDescent="0.25"/>
    <row r="2406" ht="12" customHeight="1" x14ac:dyDescent="0.25"/>
    <row r="2407" ht="12" customHeight="1" x14ac:dyDescent="0.25"/>
    <row r="2408" ht="12" customHeight="1" x14ac:dyDescent="0.25"/>
    <row r="2409" ht="12" customHeight="1" x14ac:dyDescent="0.25"/>
    <row r="2410" ht="12" customHeight="1" x14ac:dyDescent="0.25"/>
    <row r="2411" ht="12" customHeight="1" x14ac:dyDescent="0.25"/>
    <row r="2412" ht="12" customHeight="1" x14ac:dyDescent="0.25"/>
    <row r="2413" ht="12" customHeight="1" x14ac:dyDescent="0.25"/>
    <row r="2414" ht="12" customHeight="1" x14ac:dyDescent="0.25"/>
    <row r="2415" ht="12" customHeight="1" x14ac:dyDescent="0.25"/>
    <row r="2416" ht="12" customHeight="1" x14ac:dyDescent="0.25"/>
    <row r="2417" ht="12" customHeight="1" x14ac:dyDescent="0.25"/>
    <row r="2418" ht="12" customHeight="1" x14ac:dyDescent="0.25"/>
    <row r="2419" ht="12" customHeight="1" x14ac:dyDescent="0.25"/>
    <row r="2420" ht="12" customHeight="1" x14ac:dyDescent="0.25"/>
    <row r="2421" ht="12" customHeight="1" x14ac:dyDescent="0.25"/>
    <row r="2422" ht="12" customHeight="1" x14ac:dyDescent="0.25"/>
    <row r="2423" ht="12" customHeight="1" x14ac:dyDescent="0.25"/>
    <row r="2424" ht="12" customHeight="1" x14ac:dyDescent="0.25"/>
    <row r="2425" ht="12" customHeight="1" x14ac:dyDescent="0.25"/>
    <row r="2426" ht="12" customHeight="1" x14ac:dyDescent="0.25"/>
    <row r="2427" ht="12" customHeight="1" x14ac:dyDescent="0.25"/>
    <row r="2428" ht="12" customHeight="1" x14ac:dyDescent="0.25"/>
    <row r="2429" ht="12" customHeight="1" x14ac:dyDescent="0.25"/>
    <row r="2430" ht="12" customHeight="1" x14ac:dyDescent="0.25"/>
    <row r="2431" ht="12" customHeight="1" x14ac:dyDescent="0.25"/>
    <row r="2432" ht="12" customHeight="1" x14ac:dyDescent="0.25"/>
    <row r="2433" ht="12" customHeight="1" x14ac:dyDescent="0.25"/>
    <row r="2434" ht="12" customHeight="1" x14ac:dyDescent="0.25"/>
    <row r="2435" ht="12" customHeight="1" x14ac:dyDescent="0.25"/>
    <row r="2436" ht="12" customHeight="1" x14ac:dyDescent="0.25"/>
    <row r="2437" ht="12" customHeight="1" x14ac:dyDescent="0.25"/>
    <row r="2438" ht="12" customHeight="1" x14ac:dyDescent="0.25"/>
    <row r="2439" ht="12" customHeight="1" x14ac:dyDescent="0.25"/>
    <row r="2440" ht="12" customHeight="1" x14ac:dyDescent="0.25"/>
    <row r="2441" ht="12" customHeight="1" x14ac:dyDescent="0.25"/>
    <row r="2442" ht="12" customHeight="1" x14ac:dyDescent="0.25"/>
    <row r="2443" ht="12" customHeight="1" x14ac:dyDescent="0.25"/>
    <row r="2444" ht="12" customHeight="1" x14ac:dyDescent="0.25"/>
    <row r="2445" ht="12" customHeight="1" x14ac:dyDescent="0.25"/>
    <row r="2446" ht="12" customHeight="1" x14ac:dyDescent="0.25"/>
    <row r="2447" ht="12" customHeight="1" x14ac:dyDescent="0.25"/>
    <row r="2448" ht="12" customHeight="1" x14ac:dyDescent="0.25"/>
    <row r="2449" ht="12" customHeight="1" x14ac:dyDescent="0.25"/>
    <row r="2450" ht="12" customHeight="1" x14ac:dyDescent="0.25"/>
    <row r="2451" ht="12" customHeight="1" x14ac:dyDescent="0.25"/>
    <row r="2452" ht="12" customHeight="1" x14ac:dyDescent="0.25"/>
    <row r="2453" ht="12" customHeight="1" x14ac:dyDescent="0.25"/>
    <row r="2454" ht="12" customHeight="1" x14ac:dyDescent="0.25"/>
    <row r="2455" ht="12" customHeight="1" x14ac:dyDescent="0.25"/>
    <row r="2456" ht="12" customHeight="1" x14ac:dyDescent="0.25"/>
    <row r="2457" ht="12" customHeight="1" x14ac:dyDescent="0.25"/>
    <row r="2458" ht="12" customHeight="1" x14ac:dyDescent="0.25"/>
    <row r="2459" ht="12" customHeight="1" x14ac:dyDescent="0.25"/>
    <row r="2460" ht="12" customHeight="1" x14ac:dyDescent="0.25"/>
    <row r="2461" ht="12" customHeight="1" x14ac:dyDescent="0.25"/>
    <row r="2462" ht="12" customHeight="1" x14ac:dyDescent="0.25"/>
    <row r="2463" ht="12" customHeight="1" x14ac:dyDescent="0.25"/>
    <row r="2464" ht="12" customHeight="1" x14ac:dyDescent="0.25"/>
    <row r="2465" ht="12" customHeight="1" x14ac:dyDescent="0.25"/>
    <row r="2466" ht="12" customHeight="1" x14ac:dyDescent="0.25"/>
    <row r="2467" ht="12" customHeight="1" x14ac:dyDescent="0.25"/>
    <row r="2468" ht="12" customHeight="1" x14ac:dyDescent="0.25"/>
    <row r="2469" ht="12" customHeight="1" x14ac:dyDescent="0.25"/>
    <row r="2470" ht="12" customHeight="1" x14ac:dyDescent="0.25"/>
    <row r="2471" ht="12" customHeight="1" x14ac:dyDescent="0.25"/>
    <row r="2472" ht="12" customHeight="1" x14ac:dyDescent="0.25"/>
    <row r="2473" ht="12" customHeight="1" x14ac:dyDescent="0.25"/>
    <row r="2474" ht="12" customHeight="1" x14ac:dyDescent="0.25"/>
    <row r="2475" ht="12" customHeight="1" x14ac:dyDescent="0.25"/>
    <row r="2476" ht="12" customHeight="1" x14ac:dyDescent="0.25"/>
    <row r="2477" ht="12" customHeight="1" x14ac:dyDescent="0.25"/>
    <row r="2478" ht="12" customHeight="1" x14ac:dyDescent="0.25"/>
    <row r="2479" ht="12" customHeight="1" x14ac:dyDescent="0.25"/>
    <row r="2480" ht="12" customHeight="1" x14ac:dyDescent="0.25"/>
  </sheetData>
  <sheetProtection formatColumns="0" formatRows="0"/>
  <protectedRanges>
    <protectedRange sqref="E70:Q70" name="Expenditure"/>
    <protectedRange sqref="E97:E106" name="Balances"/>
    <protectedRange sqref="D2" name="Range6"/>
  </protectedRanges>
  <mergeCells count="14">
    <mergeCell ref="D1:R1"/>
    <mergeCell ref="E125:H125"/>
    <mergeCell ref="L125:P125"/>
    <mergeCell ref="E122:H122"/>
    <mergeCell ref="L122:P122"/>
    <mergeCell ref="E123:H123"/>
    <mergeCell ref="L123:P123"/>
    <mergeCell ref="E124:H124"/>
    <mergeCell ref="L124:P124"/>
    <mergeCell ref="E8:R8"/>
    <mergeCell ref="D3:G3"/>
    <mergeCell ref="A5:D5"/>
    <mergeCell ref="R5:R6"/>
    <mergeCell ref="A6:D7"/>
  </mergeCells>
  <conditionalFormatting sqref="A5">
    <cfRule type="expression" dxfId="144" priority="71" stopIfTrue="1">
      <formula>$A$5="Your check boxes are not clear (column X).  Please correct"</formula>
    </cfRule>
  </conditionalFormatting>
  <conditionalFormatting sqref="A6">
    <cfRule type="expression" dxfId="143" priority="49" stopIfTrue="1">
      <formula>$U$8="Yes"</formula>
    </cfRule>
  </conditionalFormatting>
  <conditionalFormatting sqref="A110:Q110">
    <cfRule type="expression" dxfId="142" priority="41">
      <formula>$C$110="UncommitTed Revenue - THIS IS A DEFICIT BALANCE"</formula>
    </cfRule>
  </conditionalFormatting>
  <conditionalFormatting sqref="A115:Q115">
    <cfRule type="expression" dxfId="141" priority="42">
      <formula>$C$115="Other Capital - THIS CANNOT BE A DEFICIT - PLEASE CORRECT"</formula>
    </cfRule>
  </conditionalFormatting>
  <conditionalFormatting sqref="A118:Q118">
    <cfRule type="expression" dxfId="140" priority="40">
      <formula>$E$118&lt;0</formula>
    </cfRule>
  </conditionalFormatting>
  <conditionalFormatting sqref="D3:G3">
    <cfRule type="expression" dxfId="139" priority="48">
      <formula>$D$3="Select School Name Here"</formula>
    </cfRule>
    <cfRule type="containsText" dxfId="138" priority="47" operator="containsText" text="Select School Name Here">
      <formula>NOT(ISERROR(SEARCH("Select School Name Here",D3)))</formula>
    </cfRule>
  </conditionalFormatting>
  <conditionalFormatting sqref="R9">
    <cfRule type="expression" dxfId="137" priority="63" stopIfTrue="1">
      <formula>R9&lt;&gt;0</formula>
    </cfRule>
  </conditionalFormatting>
  <conditionalFormatting sqref="U3:U6">
    <cfRule type="expression" dxfId="129" priority="73" stopIfTrue="1">
      <formula>U3="No"</formula>
    </cfRule>
    <cfRule type="expression" dxfId="128" priority="72" stopIfTrue="1">
      <formula>U3="Yes"</formula>
    </cfRule>
  </conditionalFormatting>
  <conditionalFormatting sqref="U7">
    <cfRule type="expression" dxfId="127" priority="32">
      <formula>$U$7="OK"</formula>
    </cfRule>
  </conditionalFormatting>
  <conditionalFormatting sqref="U8">
    <cfRule type="expression" dxfId="126" priority="43">
      <formula>$U$8="Surplus"</formula>
    </cfRule>
  </conditionalFormatting>
  <conditionalFormatting sqref="U10:U11">
    <cfRule type="containsText" dxfId="125" priority="6" operator="containsText" text="Yes">
      <formula>NOT(ISERROR(SEARCH("Yes",U10)))</formula>
    </cfRule>
    <cfRule type="containsText" dxfId="124" priority="7" operator="containsText" text="No">
      <formula>NOT(ISERROR(SEARCH("No",U10)))</formula>
    </cfRule>
  </conditionalFormatting>
  <conditionalFormatting sqref="U11">
    <cfRule type="containsText" dxfId="123" priority="4" operator="containsText" text="Yes">
      <formula>NOT(ISERROR(SEARCH("Yes",U11)))</formula>
    </cfRule>
    <cfRule type="containsText" dxfId="122" priority="5" operator="containsText" text="No">
      <formula>NOT(ISERROR(SEARCH("No",U11)))</formula>
    </cfRule>
  </conditionalFormatting>
  <conditionalFormatting sqref="U11:U13">
    <cfRule type="expression" dxfId="121" priority="17">
      <formula>$X$12=Yes</formula>
    </cfRule>
  </conditionalFormatting>
  <conditionalFormatting sqref="W2">
    <cfRule type="expression" dxfId="120" priority="33" stopIfTrue="1">
      <formula>W2="Yes"</formula>
    </cfRule>
    <cfRule type="expression" dxfId="119" priority="34" stopIfTrue="1">
      <formula>W2="No"</formula>
    </cfRule>
  </conditionalFormatting>
  <conditionalFormatting sqref="X3:X6">
    <cfRule type="expression" dxfId="118" priority="39" stopIfTrue="1">
      <formula>X3="No"</formula>
    </cfRule>
    <cfRule type="expression" dxfId="117" priority="38" stopIfTrue="1">
      <formula>X3="Yes"</formula>
    </cfRule>
  </conditionalFormatting>
  <conditionalFormatting sqref="X7">
    <cfRule type="expression" dxfId="116" priority="37">
      <formula>$U$7="OK"</formula>
    </cfRule>
  </conditionalFormatting>
  <conditionalFormatting sqref="X8">
    <cfRule type="expression" dxfId="115" priority="30">
      <formula>$U$8="Deficit"</formula>
    </cfRule>
    <cfRule type="expression" dxfId="114" priority="27">
      <formula>$U$8="Surplus"</formula>
    </cfRule>
  </conditionalFormatting>
  <conditionalFormatting sqref="X9">
    <cfRule type="expression" dxfId="112" priority="22">
      <formula>$U$9&lt;0</formula>
    </cfRule>
    <cfRule type="expression" dxfId="111" priority="21">
      <formula>$U$9&gt;0</formula>
    </cfRule>
    <cfRule type="expression" dxfId="110" priority="19">
      <formula>$U$9="In year Surplus"</formula>
    </cfRule>
  </conditionalFormatting>
  <conditionalFormatting sqref="X10">
    <cfRule type="expression" dxfId="109" priority="24">
      <formula>$U$10="No"</formula>
    </cfRule>
    <cfRule type="expression" dxfId="108" priority="23">
      <formula>$U$10="Yes"</formula>
    </cfRule>
  </conditionalFormatting>
  <conditionalFormatting sqref="X11">
    <cfRule type="expression" dxfId="107" priority="2">
      <formula>$U$11="Yes"</formula>
    </cfRule>
    <cfRule type="expression" dxfId="106" priority="1">
      <formula>$U$11="No"</formula>
    </cfRule>
  </conditionalFormatting>
  <conditionalFormatting sqref="X12">
    <cfRule type="expression" dxfId="105" priority="13">
      <formula>$U$12="Yes"</formula>
    </cfRule>
    <cfRule type="expression" dxfId="104" priority="14">
      <formula>$U$12="No"</formula>
    </cfRule>
  </conditionalFormatting>
  <dataValidations count="1">
    <dataValidation type="list" allowBlank="1" showInputMessage="1" showErrorMessage="1" sqref="H3" xr:uid="{00000000-0002-0000-0200-000004000000}">
      <formula1>$Z$1:$Z$93</formula1>
    </dataValidation>
  </dataValidations>
  <pageMargins left="0.31496062992125984" right="0.31496062992125984" top="0.43307086614173229" bottom="0.62992125984251968" header="0.27559055118110237" footer="0.27559055118110237"/>
  <pageSetup paperSize="9" scale="46" fitToHeight="2" orientation="landscape" r:id="rId1"/>
  <headerFooter alignWithMargins="0"/>
  <rowBreaks count="1" manualBreakCount="1">
    <brk id="74" max="17" man="1"/>
  </rowBreaks>
  <ignoredErrors>
    <ignoredError sqref="E8:R8 E100:E101 R9" unlockedFormula="1"/>
  </ignoredErrors>
  <extLst>
    <ext xmlns:x14="http://schemas.microsoft.com/office/spreadsheetml/2009/9/main" uri="{78C0D931-6437-407d-A8EE-F0AAD7539E65}">
      <x14:conditionalFormattings>
        <x14:conditionalFormatting xmlns:xm="http://schemas.microsoft.com/office/excel/2006/main">
          <x14:cfRule type="expression" priority="12" id="{6B0D5E1C-8817-49AB-933E-F6F230D63382}">
            <xm:f>'Original Budget Workings'!$A$49&gt;0</xm:f>
            <x14:dxf>
              <fill>
                <patternFill>
                  <bgColor rgb="FF00B050"/>
                </patternFill>
              </fill>
            </x14:dxf>
          </x14:cfRule>
          <xm:sqref>X9</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theme="8" tint="0.39997558519241921"/>
  </sheetPr>
  <dimension ref="A1:V73"/>
  <sheetViews>
    <sheetView zoomScale="90" zoomScaleNormal="90" workbookViewId="0">
      <selection activeCell="B5" sqref="B5"/>
    </sheetView>
  </sheetViews>
  <sheetFormatPr defaultColWidth="9.140625" defaultRowHeight="12.75" x14ac:dyDescent="0.2"/>
  <cols>
    <col min="1" max="1" width="45" style="260" customWidth="1"/>
    <col min="2" max="3" width="14.42578125" style="260" customWidth="1"/>
    <col min="4" max="5" width="9.140625" style="260"/>
    <col min="6" max="6" width="31.140625" style="260" customWidth="1"/>
    <col min="7" max="7" width="9.140625" style="260"/>
    <col min="8" max="8" width="16.85546875" style="260" bestFit="1" customWidth="1"/>
    <col min="9" max="21" width="9.140625" style="260"/>
    <col min="22" max="22" width="14.28515625" style="260" hidden="1" customWidth="1"/>
    <col min="23" max="16384" width="9.140625" style="260"/>
  </cols>
  <sheetData>
    <row r="1" spans="1:22" ht="54.75" customHeight="1" x14ac:dyDescent="0.2">
      <c r="A1" s="347" t="s">
        <v>799</v>
      </c>
      <c r="B1" s="348"/>
      <c r="C1" s="348"/>
      <c r="D1" s="348"/>
      <c r="E1" s="348"/>
      <c r="F1" s="348"/>
      <c r="G1" s="348"/>
      <c r="H1" s="348"/>
      <c r="I1" s="348"/>
      <c r="J1" s="348"/>
      <c r="K1" s="348"/>
      <c r="L1" s="348"/>
    </row>
    <row r="2" spans="1:22" x14ac:dyDescent="0.2">
      <c r="A2" s="463" t="str">
        <f>'Original Budget'!D3</f>
        <v/>
      </c>
      <c r="B2" s="463"/>
      <c r="C2" s="463"/>
      <c r="D2" s="463"/>
      <c r="E2" s="463"/>
      <c r="F2" s="463"/>
    </row>
    <row r="3" spans="1:22" x14ac:dyDescent="0.2">
      <c r="A3" s="405" t="s">
        <v>800</v>
      </c>
      <c r="B3" s="464" t="s">
        <v>801</v>
      </c>
      <c r="C3" s="1060" t="s">
        <v>802</v>
      </c>
      <c r="D3" s="1060"/>
      <c r="E3" s="1060"/>
      <c r="F3" s="1061"/>
    </row>
    <row r="4" spans="1:22" x14ac:dyDescent="0.2">
      <c r="A4" s="399" t="s">
        <v>803</v>
      </c>
      <c r="B4" s="432">
        <f>IFERROR(V4,0)</f>
        <v>0</v>
      </c>
      <c r="C4" s="1047"/>
      <c r="D4" s="1047"/>
      <c r="E4" s="1047"/>
      <c r="F4" s="1048"/>
      <c r="V4" s="432" t="e">
        <f>-ROUND(VLOOKUP($A$2,SBS!$D$7:$I$71,6,0),2)</f>
        <v>#N/A</v>
      </c>
    </row>
    <row r="5" spans="1:22" x14ac:dyDescent="0.2">
      <c r="A5" s="399" t="s">
        <v>804</v>
      </c>
      <c r="B5" s="432">
        <f>IFERROR(V5,0)</f>
        <v>0</v>
      </c>
      <c r="C5" s="1047"/>
      <c r="D5" s="1047"/>
      <c r="E5" s="1047"/>
      <c r="F5" s="1048"/>
      <c r="V5" s="432" t="e">
        <f>-ROUND(VLOOKUP($A$2,Dedels!$B:$I,8,0),2)</f>
        <v>#N/A</v>
      </c>
    </row>
    <row r="6" spans="1:22" x14ac:dyDescent="0.2">
      <c r="A6" s="399" t="s">
        <v>805</v>
      </c>
      <c r="B6" s="432">
        <f>-IFERROR(VLOOKUP(A2,NNDR!D:G,4,0),0)</f>
        <v>0</v>
      </c>
      <c r="C6" s="1049" t="s">
        <v>1009</v>
      </c>
      <c r="D6" s="1049"/>
      <c r="E6" s="1049"/>
      <c r="F6" s="1050"/>
    </row>
    <row r="7" spans="1:22" x14ac:dyDescent="0.2">
      <c r="A7" s="399" t="s">
        <v>1066</v>
      </c>
      <c r="B7" s="432"/>
      <c r="C7" s="1047"/>
      <c r="D7" s="1047"/>
      <c r="E7" s="1047"/>
      <c r="F7" s="1048"/>
    </row>
    <row r="8" spans="1:22" x14ac:dyDescent="0.2">
      <c r="A8" s="399" t="s">
        <v>1067</v>
      </c>
      <c r="B8" s="432"/>
      <c r="C8" s="1047"/>
      <c r="D8" s="1047"/>
      <c r="E8" s="1047"/>
      <c r="F8" s="1048"/>
    </row>
    <row r="9" spans="1:22" x14ac:dyDescent="0.2">
      <c r="A9" s="399" t="s">
        <v>1068</v>
      </c>
      <c r="B9" s="432"/>
      <c r="C9" s="1047"/>
      <c r="D9" s="1047"/>
      <c r="E9" s="1047"/>
      <c r="F9" s="1048"/>
    </row>
    <row r="10" spans="1:22" x14ac:dyDescent="0.2">
      <c r="A10" s="399" t="s">
        <v>1069</v>
      </c>
      <c r="B10" s="432"/>
      <c r="C10" s="1047"/>
      <c r="D10" s="1047"/>
      <c r="E10" s="1047"/>
      <c r="F10" s="1048"/>
    </row>
    <row r="11" spans="1:22" x14ac:dyDescent="0.2">
      <c r="A11" s="399" t="s">
        <v>807</v>
      </c>
      <c r="B11" s="432"/>
      <c r="C11" s="1047"/>
      <c r="D11" s="1047"/>
      <c r="E11" s="1047"/>
      <c r="F11" s="1048"/>
    </row>
    <row r="12" spans="1:22" x14ac:dyDescent="0.2">
      <c r="A12" s="399" t="s">
        <v>808</v>
      </c>
      <c r="B12" s="432">
        <v>0</v>
      </c>
      <c r="C12" s="1047"/>
      <c r="D12" s="1047"/>
      <c r="E12" s="1047"/>
      <c r="F12" s="1048"/>
    </row>
    <row r="13" spans="1:22" x14ac:dyDescent="0.2">
      <c r="A13" s="399" t="s">
        <v>809</v>
      </c>
      <c r="B13" s="432">
        <f>IFERROR((-Growth!F12),0)</f>
        <v>0</v>
      </c>
      <c r="C13" s="1047"/>
      <c r="D13" s="1047"/>
      <c r="E13" s="1047"/>
      <c r="F13" s="1048"/>
    </row>
    <row r="14" spans="1:22" x14ac:dyDescent="0.2">
      <c r="A14" s="399" t="s">
        <v>844</v>
      </c>
      <c r="B14" s="432"/>
      <c r="C14" s="1049" t="s">
        <v>1065</v>
      </c>
      <c r="D14" s="1049"/>
      <c r="E14" s="1049"/>
      <c r="F14" s="1050"/>
    </row>
    <row r="15" spans="1:22" x14ac:dyDescent="0.2">
      <c r="A15" s="399" t="s">
        <v>810</v>
      </c>
      <c r="B15" s="432"/>
      <c r="C15" s="1047"/>
      <c r="D15" s="1047"/>
      <c r="E15" s="1047"/>
      <c r="F15" s="1048"/>
    </row>
    <row r="16" spans="1:22" x14ac:dyDescent="0.2">
      <c r="A16" s="399" t="s">
        <v>811</v>
      </c>
      <c r="B16" s="432"/>
      <c r="C16" s="1047"/>
      <c r="D16" s="1047"/>
      <c r="E16" s="1047"/>
      <c r="F16" s="1048"/>
    </row>
    <row r="17" spans="1:8" x14ac:dyDescent="0.2">
      <c r="A17" s="399"/>
      <c r="B17" s="432"/>
      <c r="C17" s="1047"/>
      <c r="D17" s="1047"/>
      <c r="E17" s="1047"/>
      <c r="F17" s="1048"/>
    </row>
    <row r="18" spans="1:8" x14ac:dyDescent="0.2">
      <c r="A18" s="399"/>
      <c r="B18" s="432"/>
      <c r="C18" s="1047"/>
      <c r="D18" s="1047"/>
      <c r="E18" s="1047"/>
      <c r="F18" s="1048"/>
    </row>
    <row r="19" spans="1:8" x14ac:dyDescent="0.2">
      <c r="A19" s="399"/>
      <c r="B19" s="432"/>
      <c r="C19" s="1047"/>
      <c r="D19" s="1047"/>
      <c r="E19" s="1047"/>
      <c r="F19" s="1048"/>
    </row>
    <row r="20" spans="1:8" x14ac:dyDescent="0.2">
      <c r="A20" s="399"/>
      <c r="B20" s="432"/>
      <c r="C20" s="1047"/>
      <c r="D20" s="1047"/>
      <c r="E20" s="1047"/>
      <c r="F20" s="1048"/>
    </row>
    <row r="21" spans="1:8" x14ac:dyDescent="0.2">
      <c r="A21" s="399"/>
      <c r="B21" s="432"/>
      <c r="C21" s="1047"/>
      <c r="D21" s="1047"/>
      <c r="E21" s="1047"/>
      <c r="F21" s="1048"/>
    </row>
    <row r="22" spans="1:8" ht="13.5" thickBot="1" x14ac:dyDescent="0.25">
      <c r="A22" s="399"/>
      <c r="B22" s="433">
        <f>SUM(B4:B21)</f>
        <v>0</v>
      </c>
      <c r="C22" s="1047"/>
      <c r="D22" s="1047"/>
      <c r="E22" s="1047"/>
      <c r="F22" s="1048"/>
      <c r="H22" s="960"/>
    </row>
    <row r="23" spans="1:8" x14ac:dyDescent="0.2">
      <c r="A23" s="399" t="s">
        <v>812</v>
      </c>
      <c r="B23" s="432">
        <f>B22-'Original Budget'!E9</f>
        <v>0</v>
      </c>
      <c r="C23" s="1047"/>
      <c r="D23" s="1047"/>
      <c r="E23" s="1047"/>
      <c r="F23" s="1048"/>
    </row>
    <row r="24" spans="1:8" x14ac:dyDescent="0.2">
      <c r="A24" s="399"/>
      <c r="B24" s="349"/>
      <c r="F24" s="400"/>
    </row>
    <row r="25" spans="1:8" x14ac:dyDescent="0.2">
      <c r="A25" s="399"/>
      <c r="B25" s="349"/>
      <c r="F25" s="400"/>
    </row>
    <row r="26" spans="1:8" x14ac:dyDescent="0.2">
      <c r="A26" s="401"/>
      <c r="B26" s="402"/>
      <c r="C26" s="403"/>
      <c r="D26" s="403"/>
      <c r="E26" s="403"/>
      <c r="F26" s="404"/>
    </row>
    <row r="27" spans="1:8" x14ac:dyDescent="0.2">
      <c r="B27" s="349"/>
    </row>
    <row r="28" spans="1:8" x14ac:dyDescent="0.2">
      <c r="A28" s="409" t="s">
        <v>995</v>
      </c>
      <c r="B28" s="865" t="s">
        <v>996</v>
      </c>
      <c r="C28" s="397"/>
      <c r="D28" s="397"/>
      <c r="E28" s="397"/>
      <c r="F28" s="398"/>
    </row>
    <row r="29" spans="1:8" x14ac:dyDescent="0.2">
      <c r="A29" s="399"/>
      <c r="B29" s="349"/>
      <c r="F29" s="400"/>
    </row>
    <row r="30" spans="1:8" x14ac:dyDescent="0.2">
      <c r="A30" s="399" t="s">
        <v>997</v>
      </c>
      <c r="B30" s="431"/>
      <c r="F30" s="400"/>
    </row>
    <row r="31" spans="1:8" x14ac:dyDescent="0.2">
      <c r="A31" s="399" t="s">
        <v>998</v>
      </c>
      <c r="B31" s="431"/>
      <c r="F31" s="400"/>
    </row>
    <row r="32" spans="1:8" x14ac:dyDescent="0.2">
      <c r="A32" s="399"/>
      <c r="F32" s="400"/>
    </row>
    <row r="33" spans="1:6" x14ac:dyDescent="0.2">
      <c r="A33" s="399" t="s">
        <v>816</v>
      </c>
      <c r="F33" s="400"/>
    </row>
    <row r="34" spans="1:6" x14ac:dyDescent="0.2">
      <c r="A34" s="1058"/>
      <c r="B34" s="1059"/>
      <c r="C34" s="1059"/>
      <c r="D34" s="1059"/>
      <c r="E34" s="1059"/>
      <c r="F34" s="400"/>
    </row>
    <row r="35" spans="1:6" x14ac:dyDescent="0.2">
      <c r="A35" s="401"/>
      <c r="B35" s="403"/>
      <c r="C35" s="403"/>
      <c r="D35" s="403"/>
      <c r="E35" s="403"/>
      <c r="F35" s="404"/>
    </row>
    <row r="36" spans="1:6" x14ac:dyDescent="0.2">
      <c r="B36" s="349"/>
    </row>
    <row r="37" spans="1:6" ht="25.5" x14ac:dyDescent="0.2">
      <c r="A37" s="409" t="s">
        <v>813</v>
      </c>
      <c r="B37" s="406" t="s">
        <v>1075</v>
      </c>
      <c r="C37" s="407" t="s">
        <v>1076</v>
      </c>
      <c r="D37" s="397"/>
      <c r="E37" s="397"/>
      <c r="F37" s="398"/>
    </row>
    <row r="38" spans="1:6" x14ac:dyDescent="0.2">
      <c r="A38" s="399"/>
      <c r="B38" s="349"/>
      <c r="F38" s="400"/>
    </row>
    <row r="39" spans="1:6" x14ac:dyDescent="0.2">
      <c r="A39" s="399" t="s">
        <v>814</v>
      </c>
      <c r="B39" s="431"/>
      <c r="C39" s="431"/>
      <c r="F39" s="400"/>
    </row>
    <row r="40" spans="1:6" x14ac:dyDescent="0.2">
      <c r="A40" s="399" t="s">
        <v>815</v>
      </c>
      <c r="B40" s="431"/>
      <c r="C40" s="431"/>
      <c r="F40" s="400"/>
    </row>
    <row r="41" spans="1:6" x14ac:dyDescent="0.2">
      <c r="A41" s="399"/>
      <c r="F41" s="400"/>
    </row>
    <row r="42" spans="1:6" x14ac:dyDescent="0.2">
      <c r="A42" s="399" t="s">
        <v>816</v>
      </c>
      <c r="F42" s="400"/>
    </row>
    <row r="43" spans="1:6" x14ac:dyDescent="0.2">
      <c r="A43" s="1058"/>
      <c r="B43" s="1059"/>
      <c r="C43" s="1059"/>
      <c r="D43" s="1059"/>
      <c r="E43" s="1059"/>
      <c r="F43" s="400"/>
    </row>
    <row r="44" spans="1:6" x14ac:dyDescent="0.2">
      <c r="A44" s="401"/>
      <c r="B44" s="403"/>
      <c r="C44" s="403"/>
      <c r="D44" s="403"/>
      <c r="E44" s="403"/>
      <c r="F44" s="404"/>
    </row>
    <row r="46" spans="1:6" x14ac:dyDescent="0.2">
      <c r="A46" s="409" t="s">
        <v>817</v>
      </c>
      <c r="B46" s="397"/>
      <c r="C46" s="397"/>
      <c r="D46" s="397"/>
      <c r="E46" s="397"/>
      <c r="F46" s="398"/>
    </row>
    <row r="47" spans="1:6" x14ac:dyDescent="0.2">
      <c r="A47" s="1054" t="s">
        <v>1010</v>
      </c>
      <c r="B47" s="1055"/>
      <c r="C47" s="1055"/>
      <c r="D47" s="1055"/>
      <c r="E47" s="1055"/>
      <c r="F47" s="1056"/>
    </row>
    <row r="48" spans="1:6" ht="43.5" customHeight="1" x14ac:dyDescent="0.2">
      <c r="A48" s="1057" t="s">
        <v>818</v>
      </c>
      <c r="B48" s="1029"/>
      <c r="C48" s="1029"/>
      <c r="D48" s="1029"/>
      <c r="E48" s="1029"/>
      <c r="F48" s="1030"/>
    </row>
    <row r="49" spans="1:19" x14ac:dyDescent="0.2">
      <c r="A49" s="429"/>
      <c r="B49" s="428"/>
      <c r="C49" s="428"/>
      <c r="D49" s="428"/>
      <c r="E49" s="428"/>
      <c r="F49" s="430"/>
    </row>
    <row r="50" spans="1:19" x14ac:dyDescent="0.2">
      <c r="A50" s="429"/>
      <c r="B50" s="428"/>
      <c r="C50" s="428"/>
      <c r="D50" s="428"/>
      <c r="E50" s="428"/>
      <c r="F50" s="430"/>
    </row>
    <row r="51" spans="1:19" x14ac:dyDescent="0.2">
      <c r="A51" s="429"/>
      <c r="B51" s="428"/>
      <c r="C51" s="428"/>
      <c r="D51" s="428"/>
      <c r="E51" s="428"/>
      <c r="F51" s="430"/>
    </row>
    <row r="52" spans="1:19" x14ac:dyDescent="0.2">
      <c r="A52" s="429"/>
      <c r="B52" s="428"/>
      <c r="C52" s="428"/>
      <c r="D52" s="428"/>
      <c r="E52" s="428"/>
      <c r="F52" s="430"/>
    </row>
    <row r="53" spans="1:19" x14ac:dyDescent="0.2">
      <c r="A53" s="429"/>
      <c r="B53" s="428"/>
      <c r="C53" s="428"/>
      <c r="D53" s="428"/>
      <c r="E53" s="428"/>
      <c r="F53" s="430"/>
    </row>
    <row r="54" spans="1:19" x14ac:dyDescent="0.2">
      <c r="A54" s="401"/>
      <c r="B54" s="403"/>
      <c r="C54" s="403"/>
      <c r="D54" s="403"/>
      <c r="E54" s="403"/>
      <c r="F54" s="404"/>
    </row>
    <row r="56" spans="1:19" ht="15.75" x14ac:dyDescent="0.25">
      <c r="A56" s="422" t="s">
        <v>730</v>
      </c>
      <c r="B56" s="412"/>
      <c r="C56" s="412"/>
      <c r="D56" s="412"/>
      <c r="E56" s="412"/>
      <c r="F56" s="412"/>
      <c r="G56" s="412"/>
      <c r="H56" s="412"/>
      <c r="I56" s="412"/>
      <c r="J56" s="412"/>
      <c r="K56" s="412"/>
      <c r="L56" s="412"/>
      <c r="M56" s="412"/>
      <c r="N56" s="412"/>
      <c r="O56" s="412"/>
      <c r="P56" s="412"/>
      <c r="Q56" s="413"/>
      <c r="R56" s="413"/>
      <c r="S56" s="398"/>
    </row>
    <row r="57" spans="1:19" ht="15.75" x14ac:dyDescent="0.25">
      <c r="A57" s="414"/>
      <c r="B57" s="415"/>
      <c r="C57" s="415"/>
      <c r="D57" s="415"/>
      <c r="E57" s="415"/>
      <c r="F57" s="415"/>
      <c r="G57" s="415"/>
      <c r="H57" s="415"/>
      <c r="I57" s="415"/>
      <c r="J57" s="415"/>
      <c r="K57" s="415"/>
      <c r="L57" s="415"/>
      <c r="M57" s="415"/>
      <c r="N57" s="415"/>
      <c r="O57" s="415"/>
      <c r="P57" s="415"/>
      <c r="Q57" s="416"/>
      <c r="R57" s="416"/>
      <c r="S57" s="400"/>
    </row>
    <row r="58" spans="1:19" ht="15.75" x14ac:dyDescent="0.25">
      <c r="A58" s="417"/>
      <c r="B58" s="415" t="s">
        <v>819</v>
      </c>
      <c r="C58" s="415" t="s">
        <v>820</v>
      </c>
      <c r="D58" s="415" t="s">
        <v>821</v>
      </c>
      <c r="E58" s="415">
        <v>1</v>
      </c>
      <c r="F58" s="415">
        <v>2</v>
      </c>
      <c r="G58" s="415">
        <v>3</v>
      </c>
      <c r="H58" s="415">
        <v>4</v>
      </c>
      <c r="I58" s="415">
        <v>5</v>
      </c>
      <c r="J58" s="415">
        <v>6</v>
      </c>
      <c r="K58" s="415">
        <v>7</v>
      </c>
      <c r="L58" s="415">
        <v>8</v>
      </c>
      <c r="M58" s="415">
        <v>9</v>
      </c>
      <c r="N58" s="415">
        <v>10</v>
      </c>
      <c r="O58" s="415">
        <v>11</v>
      </c>
      <c r="P58" s="415">
        <v>12</v>
      </c>
      <c r="Q58" s="415">
        <v>13</v>
      </c>
      <c r="R58" s="418" t="s">
        <v>186</v>
      </c>
      <c r="S58" s="400"/>
    </row>
    <row r="59" spans="1:19" x14ac:dyDescent="0.2">
      <c r="A59" s="419"/>
      <c r="B59" s="416"/>
      <c r="C59" s="416"/>
      <c r="D59" s="416"/>
      <c r="E59" s="416"/>
      <c r="F59" s="416"/>
      <c r="G59" s="416"/>
      <c r="H59" s="416"/>
      <c r="I59" s="416"/>
      <c r="J59" s="416"/>
      <c r="K59" s="416"/>
      <c r="L59" s="416"/>
      <c r="M59" s="416"/>
      <c r="N59" s="416"/>
      <c r="O59" s="416"/>
      <c r="P59" s="416"/>
      <c r="Q59" s="416"/>
      <c r="R59" s="416"/>
      <c r="S59" s="400"/>
    </row>
    <row r="60" spans="1:19" ht="15.75" x14ac:dyDescent="0.25">
      <c r="A60" s="421" t="s">
        <v>822</v>
      </c>
      <c r="B60" s="410"/>
      <c r="C60" s="410"/>
      <c r="D60" s="410"/>
      <c r="E60" s="410"/>
      <c r="F60" s="410"/>
      <c r="G60" s="410"/>
      <c r="H60" s="410"/>
      <c r="I60" s="410"/>
      <c r="J60" s="410"/>
      <c r="K60" s="410"/>
      <c r="L60" s="410"/>
      <c r="M60" s="410"/>
      <c r="N60" s="410"/>
      <c r="O60" s="410"/>
      <c r="P60" s="410"/>
      <c r="Q60" s="410"/>
      <c r="R60" s="411">
        <f>SUM(D60:Q60)</f>
        <v>0</v>
      </c>
      <c r="S60" s="400"/>
    </row>
    <row r="61" spans="1:19" ht="15.75" x14ac:dyDescent="0.25">
      <c r="A61" s="421" t="s">
        <v>1011</v>
      </c>
      <c r="B61" s="410"/>
      <c r="C61" s="410"/>
      <c r="D61" s="410"/>
      <c r="E61" s="410"/>
      <c r="F61" s="410"/>
      <c r="G61" s="410"/>
      <c r="H61" s="410"/>
      <c r="I61" s="410"/>
      <c r="J61" s="410"/>
      <c r="K61" s="410"/>
      <c r="L61" s="410"/>
      <c r="M61" s="410"/>
      <c r="N61" s="410"/>
      <c r="O61" s="410"/>
      <c r="P61" s="410"/>
      <c r="Q61" s="410"/>
      <c r="R61" s="411">
        <f t="shared" ref="R61:R62" si="0">SUM(D61:Q61)</f>
        <v>0</v>
      </c>
      <c r="S61" s="400"/>
    </row>
    <row r="62" spans="1:19" ht="15.75" x14ac:dyDescent="0.25">
      <c r="A62" s="420"/>
      <c r="B62" s="410"/>
      <c r="C62" s="410"/>
      <c r="D62" s="410"/>
      <c r="E62" s="410"/>
      <c r="F62" s="410"/>
      <c r="G62" s="410"/>
      <c r="H62" s="410"/>
      <c r="I62" s="410"/>
      <c r="J62" s="410"/>
      <c r="K62" s="410"/>
      <c r="L62" s="410"/>
      <c r="M62" s="410"/>
      <c r="N62" s="410"/>
      <c r="O62" s="410"/>
      <c r="P62" s="410"/>
      <c r="Q62" s="410"/>
      <c r="R62" s="411">
        <f t="shared" si="0"/>
        <v>0</v>
      </c>
      <c r="S62" s="400"/>
    </row>
    <row r="63" spans="1:19" x14ac:dyDescent="0.2">
      <c r="A63" s="399"/>
      <c r="S63" s="400"/>
    </row>
    <row r="64" spans="1:19" x14ac:dyDescent="0.2">
      <c r="A64" s="399"/>
      <c r="S64" s="400"/>
    </row>
    <row r="65" spans="1:19" x14ac:dyDescent="0.2">
      <c r="A65" s="401"/>
      <c r="B65" s="403"/>
      <c r="C65" s="403"/>
      <c r="D65" s="403"/>
      <c r="E65" s="403"/>
      <c r="F65" s="403"/>
      <c r="G65" s="403"/>
      <c r="H65" s="403"/>
      <c r="I65" s="403"/>
      <c r="J65" s="403"/>
      <c r="K65" s="403"/>
      <c r="L65" s="403"/>
      <c r="M65" s="403"/>
      <c r="N65" s="403"/>
      <c r="O65" s="403"/>
      <c r="P65" s="403"/>
      <c r="Q65" s="403"/>
      <c r="R65" s="403"/>
      <c r="S65" s="404"/>
    </row>
    <row r="67" spans="1:19" ht="15.75" x14ac:dyDescent="0.25">
      <c r="A67" s="422" t="s">
        <v>823</v>
      </c>
      <c r="B67" s="413"/>
      <c r="C67" s="413"/>
      <c r="D67" s="423" t="str">
        <f>A60</f>
        <v>October 2025</v>
      </c>
      <c r="E67" s="410"/>
      <c r="F67" s="398"/>
    </row>
    <row r="68" spans="1:19" ht="15.75" x14ac:dyDescent="0.25">
      <c r="A68" s="414" t="s">
        <v>823</v>
      </c>
      <c r="B68" s="416"/>
      <c r="C68" s="416"/>
      <c r="D68" s="424" t="str">
        <f>A61</f>
        <v>October 2026 - Estimated</v>
      </c>
      <c r="E68" s="410"/>
      <c r="F68" s="400"/>
    </row>
    <row r="69" spans="1:19" ht="15.75" x14ac:dyDescent="0.25">
      <c r="A69" s="414"/>
      <c r="B69" s="416"/>
      <c r="C69" s="416"/>
      <c r="D69" s="424"/>
      <c r="E69" s="424"/>
      <c r="F69" s="400"/>
    </row>
    <row r="70" spans="1:19" ht="15.75" x14ac:dyDescent="0.25">
      <c r="A70" s="462" t="s">
        <v>824</v>
      </c>
      <c r="B70" s="416"/>
      <c r="C70" s="416"/>
      <c r="D70" s="424"/>
      <c r="E70" s="424"/>
      <c r="F70" s="400"/>
    </row>
    <row r="71" spans="1:19" ht="47.25" customHeight="1" x14ac:dyDescent="0.25">
      <c r="A71" s="1051"/>
      <c r="B71" s="1052"/>
      <c r="C71" s="1052"/>
      <c r="D71" s="1052"/>
      <c r="E71" s="1052"/>
      <c r="F71" s="1053"/>
    </row>
    <row r="72" spans="1:19" ht="15.75" x14ac:dyDescent="0.25">
      <c r="A72" s="414"/>
      <c r="B72" s="416"/>
      <c r="C72" s="416"/>
      <c r="D72" s="424"/>
      <c r="E72" s="424"/>
      <c r="F72" s="400"/>
    </row>
    <row r="73" spans="1:19" ht="15.75" x14ac:dyDescent="0.25">
      <c r="A73" s="425"/>
      <c r="B73" s="426"/>
      <c r="C73" s="426"/>
      <c r="D73" s="427"/>
      <c r="E73" s="427"/>
      <c r="F73" s="404"/>
    </row>
  </sheetData>
  <sheetProtection formatColumns="0" formatRows="0"/>
  <mergeCells count="26">
    <mergeCell ref="C3:F3"/>
    <mergeCell ref="C4:F4"/>
    <mergeCell ref="C7:F7"/>
    <mergeCell ref="C11:F11"/>
    <mergeCell ref="C12:F12"/>
    <mergeCell ref="C8:F8"/>
    <mergeCell ref="C9:F9"/>
    <mergeCell ref="C10:F10"/>
    <mergeCell ref="A71:F71"/>
    <mergeCell ref="C19:F19"/>
    <mergeCell ref="C20:F20"/>
    <mergeCell ref="C21:F21"/>
    <mergeCell ref="A47:F47"/>
    <mergeCell ref="A48:F48"/>
    <mergeCell ref="A43:E43"/>
    <mergeCell ref="A34:E34"/>
    <mergeCell ref="C22:F22"/>
    <mergeCell ref="C23:F23"/>
    <mergeCell ref="C18:F18"/>
    <mergeCell ref="C5:F5"/>
    <mergeCell ref="C6:F6"/>
    <mergeCell ref="C14:F14"/>
    <mergeCell ref="C15:F15"/>
    <mergeCell ref="C16:F16"/>
    <mergeCell ref="C17:F17"/>
    <mergeCell ref="C13:F13"/>
  </mergeCells>
  <pageMargins left="0.55118110236220474" right="0.55118110236220474" top="0.78740157480314965" bottom="0.78740157480314965"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B6544-8F8D-4CD5-87B2-9D4F0689298B}">
  <sheetPr codeName="Sheet6">
    <tabColor theme="8" tint="0.39997558519241921"/>
    <pageSetUpPr fitToPage="1"/>
  </sheetPr>
  <dimension ref="A1:H33"/>
  <sheetViews>
    <sheetView zoomScale="130" zoomScaleNormal="130" workbookViewId="0">
      <selection activeCell="B28" sqref="B28"/>
    </sheetView>
  </sheetViews>
  <sheetFormatPr defaultColWidth="9.140625" defaultRowHeight="12.75" x14ac:dyDescent="0.2"/>
  <cols>
    <col min="1" max="1" width="8.5703125" style="26" customWidth="1"/>
    <col min="2" max="2" width="31.85546875" style="26" customWidth="1"/>
    <col min="3" max="3" width="10.7109375" style="242" customWidth="1"/>
    <col min="4" max="4" width="10.7109375" style="26" customWidth="1"/>
    <col min="5" max="5" width="20" style="26" customWidth="1"/>
    <col min="6" max="6" width="1.28515625" style="26" customWidth="1"/>
    <col min="7" max="16384" width="9.140625" style="26"/>
  </cols>
  <sheetData>
    <row r="1" spans="1:8" ht="20.25" x14ac:dyDescent="0.2">
      <c r="A1" s="1062" t="s">
        <v>825</v>
      </c>
      <c r="B1" s="1062"/>
      <c r="C1" s="1062"/>
      <c r="D1" s="1062"/>
      <c r="E1" s="1062"/>
    </row>
    <row r="2" spans="1:8" ht="3" customHeight="1" x14ac:dyDescent="0.2"/>
    <row r="3" spans="1:8" ht="20.25" x14ac:dyDescent="0.3">
      <c r="A3" s="1063" t="s">
        <v>1006</v>
      </c>
      <c r="B3" s="1063"/>
      <c r="C3" s="1063"/>
      <c r="D3" s="1063"/>
      <c r="E3" s="1063"/>
    </row>
    <row r="4" spans="1:8" ht="3" customHeight="1" x14ac:dyDescent="0.2">
      <c r="B4" s="243"/>
    </row>
    <row r="5" spans="1:8" ht="15.75" x14ac:dyDescent="0.2">
      <c r="A5" s="1064"/>
      <c r="B5" s="1064"/>
      <c r="C5" s="1064"/>
      <c r="D5" s="1064"/>
      <c r="E5" s="1064"/>
    </row>
    <row r="6" spans="1:8" ht="3" customHeight="1" x14ac:dyDescent="0.2">
      <c r="B6" s="243"/>
    </row>
    <row r="7" spans="1:8" x14ac:dyDescent="0.2">
      <c r="A7" s="243" t="e">
        <f>'Original Budget'!D4</f>
        <v>#N/A</v>
      </c>
      <c r="B7" s="852" t="str">
        <f>'Original Budget'!D3</f>
        <v/>
      </c>
      <c r="C7" s="244"/>
    </row>
    <row r="8" spans="1:8" x14ac:dyDescent="0.2">
      <c r="C8" s="244"/>
    </row>
    <row r="9" spans="1:8" x14ac:dyDescent="0.2">
      <c r="A9" s="243" t="s">
        <v>826</v>
      </c>
    </row>
    <row r="10" spans="1:8" x14ac:dyDescent="0.2">
      <c r="A10" s="243"/>
    </row>
    <row r="11" spans="1:8" ht="12.75" customHeight="1" x14ac:dyDescent="0.2">
      <c r="A11" s="243"/>
      <c r="B11" s="246"/>
      <c r="C11" s="247" t="s">
        <v>183</v>
      </c>
      <c r="D11" s="246"/>
      <c r="E11" s="248"/>
      <c r="G11" s="1065" t="s">
        <v>827</v>
      </c>
      <c r="H11" s="1066"/>
    </row>
    <row r="12" spans="1:8" x14ac:dyDescent="0.2">
      <c r="B12" s="246"/>
      <c r="C12" s="247" t="s">
        <v>416</v>
      </c>
      <c r="D12" s="246"/>
      <c r="E12" s="248" t="s">
        <v>828</v>
      </c>
      <c r="G12" s="1067"/>
      <c r="H12" s="1068"/>
    </row>
    <row r="13" spans="1:8" ht="12.75" customHeight="1" x14ac:dyDescent="0.2">
      <c r="B13" s="246"/>
      <c r="C13" s="246"/>
      <c r="D13" s="246"/>
      <c r="E13" s="249"/>
      <c r="G13" s="1067"/>
      <c r="H13" s="1068"/>
    </row>
    <row r="14" spans="1:8" ht="12.75" hidden="1" customHeight="1" x14ac:dyDescent="0.2">
      <c r="B14" s="246" t="s">
        <v>829</v>
      </c>
      <c r="C14" s="250" t="s">
        <v>299</v>
      </c>
      <c r="D14" s="250">
        <v>6170200</v>
      </c>
      <c r="E14" s="249"/>
      <c r="G14" s="1067"/>
      <c r="H14" s="1068"/>
    </row>
    <row r="15" spans="1:8" ht="12.75" hidden="1" customHeight="1" x14ac:dyDescent="0.2">
      <c r="B15" s="246" t="s">
        <v>830</v>
      </c>
      <c r="C15" s="250" t="s">
        <v>269</v>
      </c>
      <c r="D15" s="250">
        <v>6140110</v>
      </c>
      <c r="E15" s="249"/>
      <c r="G15" s="1067"/>
      <c r="H15" s="1068"/>
    </row>
    <row r="16" spans="1:8" ht="12.75" customHeight="1" x14ac:dyDescent="0.2">
      <c r="B16" s="246" t="s">
        <v>592</v>
      </c>
      <c r="C16" s="250" t="s">
        <v>289</v>
      </c>
      <c r="D16" s="250">
        <v>6147100</v>
      </c>
      <c r="E16" s="249" t="e">
        <f>ROUND(VLOOKUP($A$7,Dedels!C6:I117,6,0),2)</f>
        <v>#N/A</v>
      </c>
      <c r="G16" s="1067"/>
      <c r="H16" s="1068"/>
    </row>
    <row r="17" spans="2:8" ht="12.75" customHeight="1" x14ac:dyDescent="0.2">
      <c r="B17" s="246" t="s">
        <v>831</v>
      </c>
      <c r="C17" s="250" t="s">
        <v>253</v>
      </c>
      <c r="D17" s="250">
        <v>6116620</v>
      </c>
      <c r="E17" s="249" t="e">
        <f>ROUND(VLOOKUP(A7,Dedels!C:F,4,0),2)</f>
        <v>#N/A</v>
      </c>
      <c r="G17" s="1067"/>
      <c r="H17" s="1068"/>
    </row>
    <row r="18" spans="2:8" ht="12.75" customHeight="1" x14ac:dyDescent="0.2">
      <c r="B18" s="246" t="s">
        <v>832</v>
      </c>
      <c r="C18" s="250" t="s">
        <v>297</v>
      </c>
      <c r="D18" s="250">
        <v>6170170</v>
      </c>
      <c r="E18" s="249" t="e">
        <f>VLOOKUP(A7,Dedels!C:G,5,0)</f>
        <v>#N/A</v>
      </c>
      <c r="G18" s="1067"/>
      <c r="H18" s="1068"/>
    </row>
    <row r="19" spans="2:8" ht="17.25" customHeight="1" x14ac:dyDescent="0.2">
      <c r="B19" s="246"/>
      <c r="C19" s="246"/>
      <c r="D19" s="246"/>
      <c r="E19" s="249"/>
      <c r="G19" s="1067"/>
      <c r="H19" s="1068"/>
    </row>
    <row r="20" spans="2:8" s="245" customFormat="1" ht="12.75" customHeight="1" thickBot="1" x14ac:dyDescent="0.25">
      <c r="B20" s="251" t="s">
        <v>833</v>
      </c>
      <c r="C20" s="250" t="s">
        <v>200</v>
      </c>
      <c r="D20" s="250">
        <v>4190106</v>
      </c>
      <c r="E20" s="252" t="e">
        <f>SUM(E13:E19)</f>
        <v>#N/A</v>
      </c>
      <c r="G20" s="1069"/>
      <c r="H20" s="1070"/>
    </row>
    <row r="21" spans="2:8" ht="12.75" customHeight="1" thickTop="1" x14ac:dyDescent="0.2">
      <c r="C21" s="26"/>
    </row>
    <row r="22" spans="2:8" x14ac:dyDescent="0.2">
      <c r="C22" s="26"/>
    </row>
    <row r="23" spans="2:8" x14ac:dyDescent="0.2">
      <c r="C23" s="253" t="s">
        <v>834</v>
      </c>
      <c r="D23" s="254"/>
      <c r="E23" s="254"/>
      <c r="G23" s="1071" t="s">
        <v>835</v>
      </c>
      <c r="H23" s="1072"/>
    </row>
    <row r="24" spans="2:8" x14ac:dyDescent="0.2">
      <c r="C24" s="254"/>
      <c r="D24" s="254"/>
      <c r="E24" s="254"/>
      <c r="G24" s="1073"/>
      <c r="H24" s="1074"/>
    </row>
    <row r="25" spans="2:8" x14ac:dyDescent="0.2">
      <c r="C25" s="254" t="s">
        <v>836</v>
      </c>
      <c r="D25" s="255">
        <v>6147100</v>
      </c>
      <c r="E25" s="256" t="str">
        <f>IFERROR(ROUND(E16,2),"")</f>
        <v/>
      </c>
      <c r="G25" s="1073"/>
      <c r="H25" s="1074"/>
    </row>
    <row r="26" spans="2:8" x14ac:dyDescent="0.2">
      <c r="C26" s="254" t="s">
        <v>837</v>
      </c>
      <c r="D26" s="255">
        <v>6116620</v>
      </c>
      <c r="E26" s="256" t="str">
        <f>IFERROR(ROUND(E17,2),"")</f>
        <v/>
      </c>
      <c r="G26" s="1073"/>
      <c r="H26" s="1074"/>
    </row>
    <row r="27" spans="2:8" x14ac:dyDescent="0.2">
      <c r="C27" s="254" t="s">
        <v>838</v>
      </c>
      <c r="D27" s="255">
        <v>6170170</v>
      </c>
      <c r="E27" s="256" t="str">
        <f>IFERROR(ROUND(E18,2),"")</f>
        <v/>
      </c>
      <c r="G27" s="1073"/>
      <c r="H27" s="1074"/>
    </row>
    <row r="28" spans="2:8" ht="13.5" thickBot="1" x14ac:dyDescent="0.25">
      <c r="C28" s="254"/>
      <c r="D28" s="255"/>
      <c r="E28" s="257">
        <f>SUM(E25:E27)</f>
        <v>0</v>
      </c>
      <c r="G28" s="1073"/>
      <c r="H28" s="1074"/>
    </row>
    <row r="29" spans="2:8" ht="13.5" thickTop="1" x14ac:dyDescent="0.2">
      <c r="C29" s="254"/>
      <c r="D29" s="254"/>
      <c r="E29" s="254"/>
      <c r="G29" s="1073"/>
      <c r="H29" s="1074"/>
    </row>
    <row r="30" spans="2:8" x14ac:dyDescent="0.2">
      <c r="C30" s="254" t="s">
        <v>839</v>
      </c>
      <c r="D30" s="255">
        <v>4190106</v>
      </c>
      <c r="E30" s="256" t="e">
        <f>ROUND(E20,2)</f>
        <v>#N/A</v>
      </c>
      <c r="G30" s="1073"/>
      <c r="H30" s="1074"/>
    </row>
    <row r="31" spans="2:8" ht="13.5" thickBot="1" x14ac:dyDescent="0.25">
      <c r="C31" s="258"/>
      <c r="D31" s="254"/>
      <c r="E31" s="257" t="e">
        <f>SUM(E30:E30)</f>
        <v>#N/A</v>
      </c>
      <c r="G31" s="1075"/>
      <c r="H31" s="1076"/>
    </row>
    <row r="32" spans="2:8" ht="13.5" thickTop="1" x14ac:dyDescent="0.2"/>
    <row r="33" spans="5:5" x14ac:dyDescent="0.2">
      <c r="E33" s="26" t="e">
        <f>IF(E31=E28,"","ERROR")</f>
        <v>#N/A</v>
      </c>
    </row>
  </sheetData>
  <sheetProtection algorithmName="SHA-512" hashValue="dGspUfZxJvn18mWf986WTdpdLG04JhtwV226ZpKa/ABIDQVUOdcHwwHTASBWZbzfjVI9O5pszuhTiBe4Y8vLIA==" saltValue="MSHqrtDihJu5tsAhipdxbw==" spinCount="100000" sheet="1" formatColumns="0" formatRows="0"/>
  <dataConsolidate/>
  <mergeCells count="5">
    <mergeCell ref="A1:E1"/>
    <mergeCell ref="A3:E3"/>
    <mergeCell ref="A5:E5"/>
    <mergeCell ref="G11:H20"/>
    <mergeCell ref="G23:H31"/>
  </mergeCells>
  <printOptions horizontalCentered="1"/>
  <pageMargins left="0.74803149606299213" right="0.74803149606299213" top="0.98425196850393704" bottom="0.98425196850393704" header="0.51181102362204722" footer="0.51181102362204722"/>
  <pageSetup paperSize="9" orientation="portrait" r:id="rId1"/>
  <headerFooter alignWithMargins="0">
    <oddFooter>&amp;R&amp;8&amp;D</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78EA0-E00E-47EF-93B6-C83CA8267566}">
  <sheetPr>
    <tabColor theme="8" tint="0.39997558519241921"/>
  </sheetPr>
  <dimension ref="A1:H31"/>
  <sheetViews>
    <sheetView workbookViewId="0">
      <selection activeCell="K18" sqref="K18"/>
    </sheetView>
  </sheetViews>
  <sheetFormatPr defaultColWidth="9.140625" defaultRowHeight="12.75" x14ac:dyDescent="0.2"/>
  <cols>
    <col min="1" max="1" width="8.5703125" style="26" customWidth="1"/>
    <col min="2" max="2" width="31.85546875" style="26" customWidth="1"/>
    <col min="3" max="3" width="10.7109375" style="242" customWidth="1"/>
    <col min="4" max="4" width="10.7109375" style="26" customWidth="1"/>
    <col min="5" max="5" width="20" style="26" customWidth="1"/>
    <col min="6" max="6" width="1.28515625" style="26" customWidth="1"/>
    <col min="7" max="16384" width="9.140625" style="26"/>
  </cols>
  <sheetData>
    <row r="1" spans="1:8" ht="20.25" x14ac:dyDescent="0.2">
      <c r="A1" s="1062" t="s">
        <v>840</v>
      </c>
      <c r="B1" s="1062"/>
      <c r="C1" s="1062"/>
      <c r="D1" s="1062"/>
      <c r="E1" s="1062"/>
    </row>
    <row r="2" spans="1:8" ht="3" customHeight="1" x14ac:dyDescent="0.2"/>
    <row r="3" spans="1:8" ht="20.25" x14ac:dyDescent="0.3">
      <c r="A3" s="1063" t="s">
        <v>1006</v>
      </c>
      <c r="B3" s="1063"/>
      <c r="C3" s="1063"/>
      <c r="D3" s="1063"/>
      <c r="E3" s="1063"/>
    </row>
    <row r="4" spans="1:8" ht="3" customHeight="1" x14ac:dyDescent="0.2">
      <c r="B4" s="243"/>
    </row>
    <row r="5" spans="1:8" ht="15.75" x14ac:dyDescent="0.2">
      <c r="A5" s="1064"/>
      <c r="B5" s="1064"/>
      <c r="C5" s="1064"/>
      <c r="D5" s="1064"/>
      <c r="E5" s="1064"/>
    </row>
    <row r="6" spans="1:8" ht="3" customHeight="1" x14ac:dyDescent="0.2">
      <c r="B6" s="243"/>
    </row>
    <row r="7" spans="1:8" x14ac:dyDescent="0.2">
      <c r="A7" s="243" t="e">
        <f>'Original Budget'!D4</f>
        <v>#N/A</v>
      </c>
      <c r="B7" s="259" t="str">
        <f>'Original Budget'!D3</f>
        <v/>
      </c>
      <c r="C7" s="244"/>
    </row>
    <row r="8" spans="1:8" x14ac:dyDescent="0.2">
      <c r="C8" s="244"/>
    </row>
    <row r="9" spans="1:8" x14ac:dyDescent="0.2">
      <c r="A9" s="243" t="s">
        <v>701</v>
      </c>
    </row>
    <row r="10" spans="1:8" x14ac:dyDescent="0.2">
      <c r="A10" s="243"/>
    </row>
    <row r="11" spans="1:8" ht="17.25" customHeight="1" x14ac:dyDescent="0.2">
      <c r="A11" s="243"/>
      <c r="B11" s="246"/>
      <c r="C11" s="247" t="s">
        <v>183</v>
      </c>
      <c r="D11" s="246"/>
      <c r="E11" s="248"/>
      <c r="G11" s="1065" t="s">
        <v>987</v>
      </c>
      <c r="H11" s="1066"/>
    </row>
    <row r="12" spans="1:8" x14ac:dyDescent="0.2">
      <c r="B12" s="246"/>
      <c r="C12" s="247" t="s">
        <v>416</v>
      </c>
      <c r="D12" s="246"/>
      <c r="E12" s="248" t="s">
        <v>828</v>
      </c>
      <c r="G12" s="1067"/>
      <c r="H12" s="1068"/>
    </row>
    <row r="13" spans="1:8" ht="12.75" customHeight="1" x14ac:dyDescent="0.2">
      <c r="B13" s="246"/>
      <c r="C13" s="246"/>
      <c r="D13" s="246"/>
      <c r="E13" s="249"/>
      <c r="G13" s="1067"/>
      <c r="H13" s="1068"/>
    </row>
    <row r="14" spans="1:8" ht="12.75" hidden="1" customHeight="1" x14ac:dyDescent="0.2">
      <c r="B14" s="246" t="s">
        <v>829</v>
      </c>
      <c r="C14" s="250" t="s">
        <v>299</v>
      </c>
      <c r="D14" s="250">
        <v>6170200</v>
      </c>
      <c r="E14" s="249"/>
      <c r="G14" s="1067"/>
      <c r="H14" s="1068"/>
    </row>
    <row r="15" spans="1:8" ht="12.75" hidden="1" customHeight="1" x14ac:dyDescent="0.2">
      <c r="B15" s="246" t="s">
        <v>830</v>
      </c>
      <c r="C15" s="250" t="s">
        <v>269</v>
      </c>
      <c r="D15" s="250">
        <v>6140110</v>
      </c>
      <c r="E15" s="249"/>
      <c r="G15" s="1067"/>
      <c r="H15" s="1068"/>
    </row>
    <row r="16" spans="1:8" ht="12.75" customHeight="1" x14ac:dyDescent="0.2">
      <c r="B16" s="246" t="s">
        <v>266</v>
      </c>
      <c r="C16" s="250" t="s">
        <v>265</v>
      </c>
      <c r="D16" s="250"/>
      <c r="E16" s="249">
        <f>IFERROR(VLOOKUP(A7,NNDR!B7:G71,6,0),0)</f>
        <v>0</v>
      </c>
      <c r="G16" s="1067"/>
      <c r="H16" s="1068"/>
    </row>
    <row r="17" spans="2:8" ht="12.75" customHeight="1" x14ac:dyDescent="0.2">
      <c r="B17" s="246"/>
      <c r="C17" s="250"/>
      <c r="D17" s="250"/>
      <c r="E17" s="249"/>
      <c r="G17" s="1067"/>
      <c r="H17" s="1068"/>
    </row>
    <row r="18" spans="2:8" ht="12.75" customHeight="1" x14ac:dyDescent="0.2">
      <c r="B18" s="246"/>
      <c r="C18" s="246"/>
      <c r="D18" s="246"/>
      <c r="E18" s="249"/>
      <c r="G18" s="1067"/>
      <c r="H18" s="1068"/>
    </row>
    <row r="19" spans="2:8" s="245" customFormat="1" ht="21.75" customHeight="1" thickBot="1" x14ac:dyDescent="0.25">
      <c r="B19" s="251" t="s">
        <v>833</v>
      </c>
      <c r="C19" s="250" t="s">
        <v>200</v>
      </c>
      <c r="D19" s="250"/>
      <c r="E19" s="252">
        <f>SUM(E13:E18)</f>
        <v>0</v>
      </c>
      <c r="G19" s="1069"/>
      <c r="H19" s="1070"/>
    </row>
    <row r="20" spans="2:8" ht="12.75" customHeight="1" thickTop="1" x14ac:dyDescent="0.2">
      <c r="C20" s="26"/>
    </row>
    <row r="21" spans="2:8" x14ac:dyDescent="0.2">
      <c r="C21" s="26"/>
    </row>
    <row r="22" spans="2:8" ht="24.75" customHeight="1" x14ac:dyDescent="0.2">
      <c r="C22" s="253" t="s">
        <v>841</v>
      </c>
      <c r="D22" s="254"/>
      <c r="E22" s="254"/>
      <c r="G22" s="1065" t="s">
        <v>988</v>
      </c>
      <c r="H22" s="1066"/>
    </row>
    <row r="23" spans="2:8" x14ac:dyDescent="0.2">
      <c r="C23" s="254"/>
      <c r="D23" s="254"/>
      <c r="E23" s="254"/>
      <c r="G23" s="1067"/>
      <c r="H23" s="1068"/>
    </row>
    <row r="24" spans="2:8" x14ac:dyDescent="0.2">
      <c r="C24" s="254" t="s">
        <v>842</v>
      </c>
      <c r="D24" s="255">
        <v>6120600</v>
      </c>
      <c r="E24" s="256">
        <f>IFERROR(ROUND(E16,2),"")</f>
        <v>0</v>
      </c>
      <c r="G24" s="1067"/>
      <c r="H24" s="1068"/>
    </row>
    <row r="25" spans="2:8" x14ac:dyDescent="0.2">
      <c r="C25" s="254"/>
      <c r="D25" s="255"/>
      <c r="E25" s="256"/>
      <c r="G25" s="1067"/>
      <c r="H25" s="1068"/>
    </row>
    <row r="26" spans="2:8" ht="13.5" thickBot="1" x14ac:dyDescent="0.25">
      <c r="C26" s="254"/>
      <c r="D26" s="255"/>
      <c r="E26" s="257">
        <f>SUM(E24:E25)</f>
        <v>0</v>
      </c>
      <c r="G26" s="1067"/>
      <c r="H26" s="1068"/>
    </row>
    <row r="27" spans="2:8" ht="13.5" thickTop="1" x14ac:dyDescent="0.2">
      <c r="C27" s="254"/>
      <c r="D27" s="254"/>
      <c r="E27" s="254"/>
      <c r="G27" s="1067"/>
      <c r="H27" s="1068"/>
    </row>
    <row r="28" spans="2:8" x14ac:dyDescent="0.2">
      <c r="C28" s="254" t="s">
        <v>839</v>
      </c>
      <c r="D28" s="255">
        <v>4190105</v>
      </c>
      <c r="E28" s="256">
        <f>ROUND(E19,2)</f>
        <v>0</v>
      </c>
      <c r="G28" s="1067"/>
      <c r="H28" s="1068"/>
    </row>
    <row r="29" spans="2:8" ht="13.5" thickBot="1" x14ac:dyDescent="0.25">
      <c r="C29" s="258"/>
      <c r="D29" s="254"/>
      <c r="E29" s="257">
        <f>SUM(E28:E28)</f>
        <v>0</v>
      </c>
      <c r="G29" s="1069"/>
      <c r="H29" s="1070"/>
    </row>
    <row r="30" spans="2:8" ht="13.5" thickTop="1" x14ac:dyDescent="0.2"/>
    <row r="31" spans="2:8" x14ac:dyDescent="0.2">
      <c r="E31" s="26" t="str">
        <f>IF(E29=E26,"","ERROR")</f>
        <v/>
      </c>
    </row>
  </sheetData>
  <sheetProtection algorithmName="SHA-512" hashValue="kSD3QJRvgpUhts+uSisEHfAZWygFH/3J2/BUxPMx28PWobcHU4L6YHl79RQBeqiKOthBnMDbaZhcQxgnMkeQZA==" saltValue="Hyh5Un2BhJSv+kNcY5ZsQQ==" spinCount="100000" sheet="1" objects="1" scenarios="1"/>
  <mergeCells count="5">
    <mergeCell ref="A1:E1"/>
    <mergeCell ref="A3:E3"/>
    <mergeCell ref="A5:E5"/>
    <mergeCell ref="G11:H19"/>
    <mergeCell ref="G22:H29"/>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36790-89C7-4449-A25F-7D7D4285E6A3}">
  <sheetPr>
    <tabColor theme="8" tint="0.39997558519241921"/>
  </sheetPr>
  <dimension ref="B1:F19"/>
  <sheetViews>
    <sheetView workbookViewId="0">
      <selection activeCell="B4" sqref="B4"/>
    </sheetView>
  </sheetViews>
  <sheetFormatPr defaultRowHeight="12.75" x14ac:dyDescent="0.2"/>
  <cols>
    <col min="1" max="1" width="2.28515625" customWidth="1"/>
    <col min="2" max="2" width="42" bestFit="1" customWidth="1"/>
  </cols>
  <sheetData>
    <row r="1" spans="2:6" ht="15.75" x14ac:dyDescent="0.25">
      <c r="B1" s="350" t="s">
        <v>1056</v>
      </c>
    </row>
    <row r="2" spans="2:6" ht="13.5" thickBot="1" x14ac:dyDescent="0.25"/>
    <row r="3" spans="2:6" s="941" customFormat="1" ht="15.75" thickBot="1" x14ac:dyDescent="0.25">
      <c r="B3" s="1077" t="str">
        <f>'Original Budget'!D3</f>
        <v/>
      </c>
      <c r="C3" s="1078" t="s">
        <v>1057</v>
      </c>
      <c r="D3" s="1078" t="s">
        <v>1057</v>
      </c>
      <c r="E3" s="1079" t="s">
        <v>1057</v>
      </c>
      <c r="F3" s="940" t="e">
        <f>VLOOKUP(B3,'Growth Data'!X5:Y18,2,0)</f>
        <v>#N/A</v>
      </c>
    </row>
    <row r="4" spans="2:6" x14ac:dyDescent="0.2">
      <c r="B4" s="942"/>
      <c r="C4" s="943"/>
      <c r="D4" s="943"/>
      <c r="E4" s="943"/>
      <c r="F4" s="944"/>
    </row>
    <row r="5" spans="2:6" ht="15.75" x14ac:dyDescent="0.25">
      <c r="B5" s="945" t="s">
        <v>1058</v>
      </c>
      <c r="C5" s="946"/>
      <c r="D5" s="946"/>
      <c r="E5" s="946"/>
      <c r="F5" s="947"/>
    </row>
    <row r="6" spans="2:6" x14ac:dyDescent="0.2">
      <c r="B6" s="948" t="s">
        <v>1059</v>
      </c>
      <c r="C6" s="946"/>
      <c r="D6" s="946"/>
      <c r="E6" s="946"/>
      <c r="F6" s="947" t="str">
        <f>IFERROR(VLOOKUP(F3,'[4]Annex B1 2026-27'!A4:O29,3,0),"")</f>
        <v/>
      </c>
    </row>
    <row r="7" spans="2:6" x14ac:dyDescent="0.2">
      <c r="B7" s="948" t="s">
        <v>1060</v>
      </c>
      <c r="C7" s="946"/>
      <c r="D7" s="946"/>
      <c r="E7" s="946"/>
      <c r="F7" s="947" t="str">
        <f>IFERROR(VLOOKUP(F3,'[4]Annex B1 2026-27'!A5:I29,6,0),"")</f>
        <v/>
      </c>
    </row>
    <row r="8" spans="2:6" x14ac:dyDescent="0.2">
      <c r="B8" s="948"/>
      <c r="C8" s="946"/>
      <c r="D8" s="946"/>
      <c r="E8" s="946"/>
      <c r="F8" s="947"/>
    </row>
    <row r="9" spans="2:6" ht="15.75" x14ac:dyDescent="0.25">
      <c r="B9" s="949" t="s">
        <v>1061</v>
      </c>
      <c r="C9" s="950"/>
      <c r="D9" s="950"/>
      <c r="E9" s="950"/>
      <c r="F9" s="951"/>
    </row>
    <row r="10" spans="2:6" x14ac:dyDescent="0.2">
      <c r="B10" s="952" t="s">
        <v>1021</v>
      </c>
      <c r="C10" s="950"/>
      <c r="D10" s="950"/>
      <c r="E10" s="950"/>
      <c r="F10" s="953" t="str">
        <f>IFERROR(VLOOKUP(F3,'[4]Annex B1 2026-27'!A6:N29,9,0),"")</f>
        <v/>
      </c>
    </row>
    <row r="11" spans="2:6" x14ac:dyDescent="0.2">
      <c r="B11" s="952" t="s">
        <v>1062</v>
      </c>
      <c r="C11" s="950"/>
      <c r="D11" s="950"/>
      <c r="E11" s="950"/>
      <c r="F11" s="953" t="str">
        <f>IFERROR(VLOOKUP(F3,'[4]Annex B1 2026-27'!A6:N29,10,0),"")</f>
        <v/>
      </c>
    </row>
    <row r="12" spans="2:6" x14ac:dyDescent="0.2">
      <c r="B12" s="952" t="s">
        <v>1025</v>
      </c>
      <c r="C12" s="950"/>
      <c r="D12" s="950"/>
      <c r="E12" s="950"/>
      <c r="F12" s="953" t="str">
        <f>IFERROR(VLOOKUP(F3,'[4]Annex B1 2026-27'!A6:N29,13,0),"")</f>
        <v/>
      </c>
    </row>
    <row r="13" spans="2:6" x14ac:dyDescent="0.2">
      <c r="B13" s="952" t="s">
        <v>1063</v>
      </c>
      <c r="C13" s="950"/>
      <c r="D13" s="950"/>
      <c r="E13" s="950"/>
      <c r="F13" s="953" t="str">
        <f>IFERROR(VLOOKUP(F3,'[4]Annex B1 2026-27'!A5:R25,18,0),"")</f>
        <v/>
      </c>
    </row>
    <row r="14" spans="2:6" x14ac:dyDescent="0.2">
      <c r="B14" s="952"/>
      <c r="C14" s="950"/>
      <c r="D14" s="950"/>
      <c r="E14" s="950"/>
      <c r="F14" s="953"/>
    </row>
    <row r="15" spans="2:6" ht="13.5" thickBot="1" x14ac:dyDescent="0.25">
      <c r="B15" s="952" t="s">
        <v>593</v>
      </c>
      <c r="C15" s="950"/>
      <c r="D15" s="950"/>
      <c r="E15" s="950"/>
      <c r="F15" s="954">
        <f>SUM(F10:F14)</f>
        <v>0</v>
      </c>
    </row>
    <row r="16" spans="2:6" ht="13.5" thickBot="1" x14ac:dyDescent="0.25">
      <c r="B16" s="955"/>
      <c r="C16" s="956"/>
      <c r="D16" s="956"/>
      <c r="E16" s="956"/>
      <c r="F16" s="957"/>
    </row>
    <row r="17" spans="6:6" x14ac:dyDescent="0.2">
      <c r="F17" s="958"/>
    </row>
    <row r="18" spans="6:6" x14ac:dyDescent="0.2">
      <c r="F18" s="958"/>
    </row>
    <row r="19" spans="6:6" x14ac:dyDescent="0.2">
      <c r="F19" s="958"/>
    </row>
  </sheetData>
  <sheetProtection algorithmName="SHA-512" hashValue="JIG5WXRl42lk0CnZv/Nd4cWruQ+9+BnHRQ/GB2sARkDr3QqWuMKb8dAVpCSVz9Imnmf1vUvxDlLLc8OHc6mSHQ==" saltValue="ShLdoHsnqW8PO3hBaR19QA==" spinCount="100000" sheet="1" objects="1" scenarios="1"/>
  <mergeCells count="1">
    <mergeCell ref="B3:E3"/>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027E8-5CFB-4F81-8582-F83DD2457F70}">
  <sheetPr codeName="Sheet10">
    <tabColor theme="7" tint="0.59999389629810485"/>
    <pageSetUpPr fitToPage="1"/>
  </sheetPr>
  <dimension ref="A1:Z2480"/>
  <sheetViews>
    <sheetView zoomScale="80" zoomScaleNormal="80" workbookViewId="0">
      <pane xSplit="4" ySplit="8" topLeftCell="E9" activePane="bottomRight" state="frozen"/>
      <selection pane="topRight" activeCell="A32" sqref="A32:B32"/>
      <selection pane="bottomLeft" activeCell="A32" sqref="A32:B32"/>
      <selection pane="bottomRight" activeCell="E9" sqref="E9"/>
    </sheetView>
  </sheetViews>
  <sheetFormatPr defaultColWidth="9.140625" defaultRowHeight="15.75" x14ac:dyDescent="0.25"/>
  <cols>
    <col min="1" max="1" width="2" customWidth="1"/>
    <col min="2" max="2" width="7" customWidth="1"/>
    <col min="3" max="3" width="70.5703125" customWidth="1"/>
    <col min="4" max="4" width="15.28515625" customWidth="1"/>
    <col min="5" max="5" width="16.28515625" customWidth="1"/>
    <col min="6" max="17" width="12.28515625" customWidth="1"/>
    <col min="18" max="18" width="13.28515625" style="1" customWidth="1"/>
    <col min="19" max="19" width="3" customWidth="1"/>
    <col min="20" max="20" width="38.85546875" customWidth="1"/>
    <col min="21" max="21" width="50.28515625" customWidth="1"/>
    <col min="23" max="23" width="9.140625" style="11" customWidth="1"/>
    <col min="24" max="25" width="9.140625" customWidth="1"/>
    <col min="26" max="26" width="9.140625" style="15" customWidth="1"/>
  </cols>
  <sheetData>
    <row r="1" spans="1:26" s="11" customFormat="1" ht="23.25" x14ac:dyDescent="0.35">
      <c r="A1" s="137" t="s">
        <v>1070</v>
      </c>
      <c r="B1" s="138"/>
      <c r="C1" s="138"/>
      <c r="D1" s="1080" t="s">
        <v>846</v>
      </c>
      <c r="E1" s="1080"/>
      <c r="F1" s="1080"/>
      <c r="G1" s="1080"/>
      <c r="H1" s="1080"/>
      <c r="I1" s="1080"/>
      <c r="J1" s="1080"/>
      <c r="K1" s="1080"/>
      <c r="L1" s="1080"/>
      <c r="M1" s="1080"/>
      <c r="N1" s="1080"/>
      <c r="O1" s="1080"/>
      <c r="P1" s="1080"/>
      <c r="Q1" s="1080"/>
      <c r="R1" s="1080"/>
      <c r="S1" s="33"/>
      <c r="T1" s="8" t="s">
        <v>738</v>
      </c>
      <c r="Z1" s="15"/>
    </row>
    <row r="2" spans="1:26" s="11" customFormat="1" ht="30.75" x14ac:dyDescent="0.25">
      <c r="A2" s="139"/>
      <c r="B2" s="139"/>
      <c r="C2" s="143" t="s">
        <v>739</v>
      </c>
      <c r="D2" s="326">
        <f>'Original Budget'!D2</f>
        <v>0</v>
      </c>
      <c r="E2" s="140"/>
      <c r="F2" s="140"/>
      <c r="G2" s="140"/>
      <c r="H2" s="141"/>
      <c r="I2" s="141"/>
      <c r="J2" s="141"/>
      <c r="K2" s="141"/>
      <c r="L2" s="141"/>
      <c r="M2" s="141"/>
      <c r="N2" s="141"/>
      <c r="O2" s="141"/>
      <c r="P2" s="141"/>
      <c r="Q2" s="141"/>
      <c r="R2" s="142"/>
      <c r="T2" s="230" t="s">
        <v>847</v>
      </c>
      <c r="U2" s="29" t="str">
        <f>IF('Variance Analysis'!L6=0,"Yes","No")</f>
        <v>Yes</v>
      </c>
      <c r="Z2" s="15"/>
    </row>
    <row r="3" spans="1:26" s="11" customFormat="1" ht="18" customHeight="1" x14ac:dyDescent="0.25">
      <c r="A3" s="139"/>
      <c r="B3" s="139"/>
      <c r="C3" s="143" t="s">
        <v>741</v>
      </c>
      <c r="D3" s="1081" t="str">
        <f>IFERROR(VLOOKUP(D2,'Web Based Remittances'!C2:D59,2,0),"")</f>
        <v/>
      </c>
      <c r="E3" s="1081"/>
      <c r="F3" s="1081"/>
      <c r="G3" s="1081"/>
      <c r="H3" s="143"/>
      <c r="I3" s="141"/>
      <c r="J3" s="144"/>
      <c r="K3" s="144" t="s">
        <v>742</v>
      </c>
      <c r="L3" s="145" t="str">
        <f>'Original Budget'!L3</f>
        <v>2026/2027</v>
      </c>
      <c r="M3" s="146"/>
      <c r="N3" s="146"/>
      <c r="O3" s="141"/>
      <c r="P3" s="141"/>
      <c r="Q3" s="141"/>
      <c r="R3" s="142"/>
      <c r="T3" s="7" t="s">
        <v>743</v>
      </c>
      <c r="U3" s="7" t="e">
        <f>IF(LEN(D4)=4,"Yes","No")</f>
        <v>#N/A</v>
      </c>
      <c r="Z3" s="15"/>
    </row>
    <row r="4" spans="1:26" s="11" customFormat="1" ht="18" customHeight="1" thickBot="1" x14ac:dyDescent="0.3">
      <c r="A4" s="139"/>
      <c r="B4" s="139"/>
      <c r="C4" s="143" t="s">
        <v>744</v>
      </c>
      <c r="D4" s="147" t="e">
        <f>'Original Budget'!D4</f>
        <v>#N/A</v>
      </c>
      <c r="E4" s="148"/>
      <c r="F4" s="141"/>
      <c r="G4" s="141"/>
      <c r="H4" s="141"/>
      <c r="I4" s="141"/>
      <c r="J4" s="141"/>
      <c r="K4" s="141"/>
      <c r="L4" s="141"/>
      <c r="M4" s="149"/>
      <c r="N4" s="149"/>
      <c r="O4" s="141"/>
      <c r="P4" s="141"/>
      <c r="Q4" s="141"/>
      <c r="R4" s="142"/>
      <c r="T4" s="7" t="s">
        <v>745</v>
      </c>
      <c r="U4" s="7" t="str">
        <f>IF(D3="","No","Yes")</f>
        <v>No</v>
      </c>
      <c r="W4" s="13"/>
      <c r="Z4" s="15"/>
    </row>
    <row r="5" spans="1:26" s="7" customFormat="1" ht="18" customHeight="1" x14ac:dyDescent="0.25">
      <c r="A5" s="1082" t="str">
        <f>IFERROR(IF(U4="yes",IF(U5="yes",IF(U8="Surplus",IF(U6="yes",IF(U7="OK",IF(U2="yes",IF(U3="yes","","Your check boxes are not clear (Column U).  Please correct"),"Your check boxes are not clear (Column U).  Please correct"),"Your check boxes are not clear (Column U).  Please correct"),"Your check boxes are not clear (Column U).  Please correct"),"Your check boxes are not clear (Column U).  Please correct"),"Your check boxes are not clear (Column U).  Please correct"),"Your check boxes are not clear (Column U).  Please correct"),"")</f>
        <v>Your check boxes are not clear (Column U).  Please correct</v>
      </c>
      <c r="B5" s="1083"/>
      <c r="C5" s="1083"/>
      <c r="D5" s="1083"/>
      <c r="E5" s="150" t="s">
        <v>848</v>
      </c>
      <c r="F5" s="151" t="s">
        <v>747</v>
      </c>
      <c r="G5" s="151" t="s">
        <v>748</v>
      </c>
      <c r="H5" s="151" t="s">
        <v>749</v>
      </c>
      <c r="I5" s="151" t="s">
        <v>750</v>
      </c>
      <c r="J5" s="151" t="s">
        <v>751</v>
      </c>
      <c r="K5" s="151" t="s">
        <v>752</v>
      </c>
      <c r="L5" s="151" t="s">
        <v>753</v>
      </c>
      <c r="M5" s="151" t="s">
        <v>754</v>
      </c>
      <c r="N5" s="151" t="s">
        <v>755</v>
      </c>
      <c r="O5" s="151" t="s">
        <v>756</v>
      </c>
      <c r="P5" s="151" t="s">
        <v>757</v>
      </c>
      <c r="Q5" s="151" t="s">
        <v>758</v>
      </c>
      <c r="R5" s="1084" t="s">
        <v>759</v>
      </c>
      <c r="T5" s="7" t="s">
        <v>760</v>
      </c>
      <c r="U5" s="7" t="str">
        <f>IF(AND(R31=0,R74=0,R82=0,R94=0)=TRUE,"Yes","No")</f>
        <v>Yes</v>
      </c>
      <c r="W5" s="14"/>
      <c r="Z5" s="15"/>
    </row>
    <row r="6" spans="1:26" s="11" customFormat="1" ht="18" customHeight="1" x14ac:dyDescent="0.25">
      <c r="A6" s="1086"/>
      <c r="B6" s="1087"/>
      <c r="C6" s="1087"/>
      <c r="D6" s="1087"/>
      <c r="E6" s="152" t="s">
        <v>761</v>
      </c>
      <c r="F6" s="141"/>
      <c r="G6" s="141"/>
      <c r="H6" s="141"/>
      <c r="I6" s="141"/>
      <c r="J6" s="141"/>
      <c r="K6" s="141"/>
      <c r="L6" s="141"/>
      <c r="M6" s="141"/>
      <c r="N6" s="141"/>
      <c r="O6" s="141"/>
      <c r="P6" s="141"/>
      <c r="Q6" s="141"/>
      <c r="R6" s="1085"/>
      <c r="T6" s="7" t="s">
        <v>762</v>
      </c>
      <c r="U6" s="7" t="str">
        <f>IFERROR(IF(E115&lt;0,"No","Yes"),"")</f>
        <v>Yes</v>
      </c>
      <c r="W6" s="13"/>
      <c r="Z6" s="15"/>
    </row>
    <row r="7" spans="1:26" s="11" customFormat="1" ht="21" customHeight="1" thickBot="1" x14ac:dyDescent="0.3">
      <c r="A7" s="1088"/>
      <c r="B7" s="1089"/>
      <c r="C7" s="1089"/>
      <c r="D7" s="1089"/>
      <c r="E7" s="153" t="s">
        <v>114</v>
      </c>
      <c r="F7" s="154" t="s">
        <v>114</v>
      </c>
      <c r="G7" s="154" t="s">
        <v>114</v>
      </c>
      <c r="H7" s="154" t="s">
        <v>114</v>
      </c>
      <c r="I7" s="154" t="s">
        <v>114</v>
      </c>
      <c r="J7" s="154" t="s">
        <v>114</v>
      </c>
      <c r="K7" s="154" t="s">
        <v>114</v>
      </c>
      <c r="L7" s="154" t="s">
        <v>114</v>
      </c>
      <c r="M7" s="154" t="s">
        <v>114</v>
      </c>
      <c r="N7" s="154" t="s">
        <v>114</v>
      </c>
      <c r="O7" s="154" t="s">
        <v>114</v>
      </c>
      <c r="P7" s="154" t="s">
        <v>114</v>
      </c>
      <c r="Q7" s="154" t="s">
        <v>114</v>
      </c>
      <c r="R7" s="155" t="s">
        <v>114</v>
      </c>
      <c r="T7" s="19" t="s">
        <v>763</v>
      </c>
      <c r="U7" s="103" t="str">
        <f>IFERROR(IF('Revised Budget Workings'!B23&lt;&gt;0,"Check I01 Analysis on Workings Tab","OK"),"")</f>
        <v>OK</v>
      </c>
      <c r="W7" s="13"/>
      <c r="Z7" s="15"/>
    </row>
    <row r="8" spans="1:26" s="11" customFormat="1" ht="20.25" x14ac:dyDescent="0.25">
      <c r="A8" s="50"/>
      <c r="B8" s="51"/>
      <c r="C8" s="52" t="s">
        <v>764</v>
      </c>
      <c r="D8" s="53" t="s">
        <v>765</v>
      </c>
      <c r="E8" s="1036"/>
      <c r="F8" s="1036"/>
      <c r="G8" s="1036"/>
      <c r="H8" s="1036"/>
      <c r="I8" s="1036"/>
      <c r="J8" s="1036"/>
      <c r="K8" s="1036"/>
      <c r="L8" s="1036"/>
      <c r="M8" s="1036"/>
      <c r="N8" s="1036"/>
      <c r="O8" s="1036"/>
      <c r="P8" s="1036"/>
      <c r="Q8" s="1036"/>
      <c r="R8" s="1037"/>
      <c r="T8" s="19" t="s">
        <v>766</v>
      </c>
      <c r="U8" s="103" t="str">
        <f>IFERROR(IF(E118&lt;0,"Deficit","Surplus"),"")</f>
        <v>Surplus</v>
      </c>
      <c r="Z8" s="15"/>
    </row>
    <row r="9" spans="1:26" s="11" customFormat="1" x14ac:dyDescent="0.25">
      <c r="A9" s="54"/>
      <c r="B9" s="11" t="s">
        <v>200</v>
      </c>
      <c r="C9" s="5" t="s">
        <v>201</v>
      </c>
      <c r="D9" s="34">
        <v>4190105</v>
      </c>
      <c r="E9" s="353"/>
      <c r="F9" s="353"/>
      <c r="G9" s="354"/>
      <c r="H9" s="353"/>
      <c r="I9" s="354"/>
      <c r="J9" s="354"/>
      <c r="K9" s="354"/>
      <c r="L9" s="354"/>
      <c r="M9" s="354"/>
      <c r="N9" s="354"/>
      <c r="O9" s="354"/>
      <c r="P9" s="354"/>
      <c r="Q9" s="354"/>
      <c r="R9" s="355">
        <f t="shared" ref="R9:R22" si="0">SUM(F9:Q9)-E9</f>
        <v>0</v>
      </c>
      <c r="Z9" s="15"/>
    </row>
    <row r="10" spans="1:26" s="11" customFormat="1" x14ac:dyDescent="0.25">
      <c r="A10" s="54"/>
      <c r="B10" s="11" t="s">
        <v>202</v>
      </c>
      <c r="C10" s="5" t="s">
        <v>203</v>
      </c>
      <c r="D10" s="34">
        <v>4190110</v>
      </c>
      <c r="E10" s="353"/>
      <c r="F10" s="353"/>
      <c r="G10" s="354"/>
      <c r="H10" s="353"/>
      <c r="I10" s="354"/>
      <c r="J10" s="354"/>
      <c r="K10" s="354"/>
      <c r="L10" s="354"/>
      <c r="M10" s="354"/>
      <c r="N10" s="354"/>
      <c r="O10" s="354"/>
      <c r="P10" s="354"/>
      <c r="Q10" s="354"/>
      <c r="R10" s="355">
        <f t="shared" si="0"/>
        <v>0</v>
      </c>
      <c r="Z10" s="15"/>
    </row>
    <row r="11" spans="1:26" s="11" customFormat="1" x14ac:dyDescent="0.25">
      <c r="A11" s="54"/>
      <c r="B11" s="11" t="s">
        <v>204</v>
      </c>
      <c r="C11" s="5" t="s">
        <v>205</v>
      </c>
      <c r="D11" s="34">
        <v>4190120</v>
      </c>
      <c r="E11" s="353"/>
      <c r="F11" s="353"/>
      <c r="G11" s="354"/>
      <c r="H11" s="353"/>
      <c r="I11" s="354"/>
      <c r="J11" s="354"/>
      <c r="K11" s="354"/>
      <c r="L11" s="354"/>
      <c r="M11" s="354"/>
      <c r="N11" s="354"/>
      <c r="O11" s="354"/>
      <c r="P11" s="354"/>
      <c r="Q11" s="354"/>
      <c r="R11" s="355">
        <f t="shared" si="0"/>
        <v>0</v>
      </c>
      <c r="Z11" s="15"/>
    </row>
    <row r="12" spans="1:26" s="11" customFormat="1" x14ac:dyDescent="0.25">
      <c r="A12" s="54"/>
      <c r="B12" s="11" t="s">
        <v>206</v>
      </c>
      <c r="C12" s="5" t="s">
        <v>207</v>
      </c>
      <c r="D12" s="34">
        <v>4190140</v>
      </c>
      <c r="E12" s="353"/>
      <c r="F12" s="353"/>
      <c r="G12" s="354"/>
      <c r="H12" s="353"/>
      <c r="I12" s="354"/>
      <c r="J12" s="354"/>
      <c r="K12" s="354"/>
      <c r="L12" s="354"/>
      <c r="M12" s="354"/>
      <c r="N12" s="354"/>
      <c r="O12" s="354"/>
      <c r="P12" s="354"/>
      <c r="Q12" s="354"/>
      <c r="R12" s="355">
        <f t="shared" si="0"/>
        <v>0</v>
      </c>
      <c r="Z12" s="15"/>
    </row>
    <row r="13" spans="1:26" s="11" customFormat="1" x14ac:dyDescent="0.25">
      <c r="A13" s="54"/>
      <c r="B13" s="11" t="s">
        <v>208</v>
      </c>
      <c r="C13" s="5" t="s">
        <v>209</v>
      </c>
      <c r="D13" s="34">
        <v>4190160</v>
      </c>
      <c r="E13" s="353"/>
      <c r="F13" s="353"/>
      <c r="G13" s="354"/>
      <c r="H13" s="353"/>
      <c r="I13" s="354"/>
      <c r="J13" s="354"/>
      <c r="K13" s="354"/>
      <c r="L13" s="354"/>
      <c r="M13" s="354"/>
      <c r="N13" s="354"/>
      <c r="O13" s="354"/>
      <c r="P13" s="354"/>
      <c r="Q13" s="354"/>
      <c r="R13" s="355">
        <f t="shared" si="0"/>
        <v>0</v>
      </c>
      <c r="Z13" s="15"/>
    </row>
    <row r="14" spans="1:26" s="11" customFormat="1" x14ac:dyDescent="0.25">
      <c r="A14" s="54"/>
      <c r="B14" s="11" t="s">
        <v>210</v>
      </c>
      <c r="C14" s="5" t="s">
        <v>211</v>
      </c>
      <c r="D14" s="34">
        <v>4190390</v>
      </c>
      <c r="E14" s="353"/>
      <c r="F14" s="353"/>
      <c r="G14" s="354"/>
      <c r="H14" s="353"/>
      <c r="I14" s="354"/>
      <c r="J14" s="354"/>
      <c r="K14" s="354"/>
      <c r="L14" s="354"/>
      <c r="M14" s="354"/>
      <c r="N14" s="354"/>
      <c r="O14" s="354"/>
      <c r="P14" s="354"/>
      <c r="Q14" s="354"/>
      <c r="R14" s="355">
        <f t="shared" si="0"/>
        <v>0</v>
      </c>
      <c r="Z14" s="15"/>
    </row>
    <row r="15" spans="1:26" s="11" customFormat="1" x14ac:dyDescent="0.25">
      <c r="A15" s="54"/>
      <c r="B15" s="11" t="s">
        <v>212</v>
      </c>
      <c r="C15" s="5" t="s">
        <v>213</v>
      </c>
      <c r="D15" s="56">
        <v>4191900</v>
      </c>
      <c r="E15" s="353"/>
      <c r="F15" s="353"/>
      <c r="G15" s="354"/>
      <c r="H15" s="353"/>
      <c r="I15" s="354"/>
      <c r="J15" s="354"/>
      <c r="K15" s="354"/>
      <c r="L15" s="354"/>
      <c r="M15" s="354"/>
      <c r="N15" s="354"/>
      <c r="O15" s="354"/>
      <c r="P15" s="354"/>
      <c r="Q15" s="354"/>
      <c r="R15" s="355">
        <f t="shared" si="0"/>
        <v>0</v>
      </c>
      <c r="Z15" s="15"/>
    </row>
    <row r="16" spans="1:26" s="11" customFormat="1" x14ac:dyDescent="0.25">
      <c r="A16" s="54"/>
      <c r="B16" s="11" t="s">
        <v>214</v>
      </c>
      <c r="C16" s="5" t="s">
        <v>215</v>
      </c>
      <c r="D16" s="56">
        <v>4191100</v>
      </c>
      <c r="E16" s="353"/>
      <c r="F16" s="353"/>
      <c r="G16" s="354"/>
      <c r="H16" s="353"/>
      <c r="I16" s="354"/>
      <c r="J16" s="354"/>
      <c r="K16" s="354"/>
      <c r="L16" s="354"/>
      <c r="M16" s="354"/>
      <c r="N16" s="354"/>
      <c r="O16" s="354"/>
      <c r="P16" s="354"/>
      <c r="Q16" s="354"/>
      <c r="R16" s="355">
        <f t="shared" si="0"/>
        <v>0</v>
      </c>
      <c r="Z16" s="15"/>
    </row>
    <row r="17" spans="1:26" s="11" customFormat="1" x14ac:dyDescent="0.25">
      <c r="A17" s="54"/>
      <c r="B17" s="11" t="s">
        <v>216</v>
      </c>
      <c r="C17" s="5" t="s">
        <v>217</v>
      </c>
      <c r="D17" s="34">
        <v>4191110</v>
      </c>
      <c r="E17" s="353"/>
      <c r="F17" s="353"/>
      <c r="G17" s="354"/>
      <c r="H17" s="353"/>
      <c r="I17" s="354"/>
      <c r="J17" s="354"/>
      <c r="K17" s="354"/>
      <c r="L17" s="354"/>
      <c r="M17" s="354"/>
      <c r="N17" s="354"/>
      <c r="O17" s="354"/>
      <c r="P17" s="354"/>
      <c r="Q17" s="354"/>
      <c r="R17" s="355">
        <f t="shared" si="0"/>
        <v>0</v>
      </c>
      <c r="Z17" s="15"/>
    </row>
    <row r="18" spans="1:26" s="11" customFormat="1" x14ac:dyDescent="0.25">
      <c r="A18" s="54"/>
      <c r="B18" s="11" t="s">
        <v>218</v>
      </c>
      <c r="C18" s="5" t="s">
        <v>219</v>
      </c>
      <c r="D18" s="34">
        <v>4191600</v>
      </c>
      <c r="E18" s="353"/>
      <c r="F18" s="353"/>
      <c r="G18" s="354"/>
      <c r="H18" s="353"/>
      <c r="I18" s="354"/>
      <c r="J18" s="354"/>
      <c r="K18" s="354"/>
      <c r="L18" s="354"/>
      <c r="M18" s="354"/>
      <c r="N18" s="354"/>
      <c r="O18" s="354"/>
      <c r="P18" s="354"/>
      <c r="Q18" s="354"/>
      <c r="R18" s="355">
        <f t="shared" si="0"/>
        <v>0</v>
      </c>
      <c r="Z18" s="15"/>
    </row>
    <row r="19" spans="1:26" s="11" customFormat="1" x14ac:dyDescent="0.25">
      <c r="A19" s="54"/>
      <c r="B19" s="11" t="s">
        <v>220</v>
      </c>
      <c r="C19" s="5" t="s">
        <v>221</v>
      </c>
      <c r="D19" s="34">
        <v>4191610</v>
      </c>
      <c r="E19" s="353"/>
      <c r="F19" s="353"/>
      <c r="G19" s="354"/>
      <c r="H19" s="353"/>
      <c r="I19" s="354"/>
      <c r="J19" s="354"/>
      <c r="K19" s="354"/>
      <c r="L19" s="354"/>
      <c r="M19" s="354"/>
      <c r="N19" s="354"/>
      <c r="O19" s="354"/>
      <c r="P19" s="354"/>
      <c r="Q19" s="354"/>
      <c r="R19" s="355">
        <f t="shared" si="0"/>
        <v>0</v>
      </c>
      <c r="Z19" s="15"/>
    </row>
    <row r="20" spans="1:26" s="11" customFormat="1" x14ac:dyDescent="0.25">
      <c r="A20" s="54"/>
      <c r="B20" s="11" t="s">
        <v>222</v>
      </c>
      <c r="C20" s="5" t="s">
        <v>223</v>
      </c>
      <c r="D20" s="34">
        <v>4190410</v>
      </c>
      <c r="E20" s="353"/>
      <c r="F20" s="353"/>
      <c r="G20" s="354"/>
      <c r="H20" s="353"/>
      <c r="I20" s="354"/>
      <c r="J20" s="354"/>
      <c r="K20" s="354"/>
      <c r="L20" s="354"/>
      <c r="M20" s="354"/>
      <c r="N20" s="354"/>
      <c r="O20" s="354"/>
      <c r="P20" s="354"/>
      <c r="Q20" s="354"/>
      <c r="R20" s="355">
        <f t="shared" si="0"/>
        <v>0</v>
      </c>
      <c r="Z20" s="15"/>
    </row>
    <row r="21" spans="1:26" s="11" customFormat="1" x14ac:dyDescent="0.25">
      <c r="A21" s="54"/>
      <c r="B21" s="11" t="s">
        <v>224</v>
      </c>
      <c r="C21" s="5" t="s">
        <v>225</v>
      </c>
      <c r="D21" s="34">
        <v>4190420</v>
      </c>
      <c r="E21" s="353"/>
      <c r="F21" s="353"/>
      <c r="G21" s="354"/>
      <c r="H21" s="353"/>
      <c r="I21" s="354"/>
      <c r="J21" s="354"/>
      <c r="K21" s="354"/>
      <c r="L21" s="354"/>
      <c r="M21" s="354"/>
      <c r="N21" s="354"/>
      <c r="O21" s="354"/>
      <c r="P21" s="354"/>
      <c r="Q21" s="354"/>
      <c r="R21" s="355">
        <f t="shared" si="0"/>
        <v>0</v>
      </c>
      <c r="Z21" s="15"/>
    </row>
    <row r="22" spans="1:26" s="11" customFormat="1" x14ac:dyDescent="0.25">
      <c r="A22" s="54"/>
      <c r="B22" s="11" t="s">
        <v>226</v>
      </c>
      <c r="C22" s="5" t="s">
        <v>227</v>
      </c>
      <c r="D22" s="34">
        <v>4190200</v>
      </c>
      <c r="E22" s="353"/>
      <c r="F22" s="353"/>
      <c r="G22" s="354"/>
      <c r="H22" s="353"/>
      <c r="I22" s="354"/>
      <c r="J22" s="354"/>
      <c r="K22" s="354"/>
      <c r="L22" s="354"/>
      <c r="M22" s="354"/>
      <c r="N22" s="354"/>
      <c r="O22" s="354"/>
      <c r="P22" s="354"/>
      <c r="Q22" s="354"/>
      <c r="R22" s="355">
        <f t="shared" si="0"/>
        <v>0</v>
      </c>
      <c r="Z22" s="15"/>
    </row>
    <row r="23" spans="1:26" s="11" customFormat="1" hidden="1" x14ac:dyDescent="0.25">
      <c r="A23" s="54"/>
      <c r="B23" s="11" t="s">
        <v>228</v>
      </c>
      <c r="C23" s="5" t="s">
        <v>229</v>
      </c>
      <c r="D23" s="34">
        <v>4190386</v>
      </c>
      <c r="E23" s="353"/>
      <c r="F23" s="353"/>
      <c r="G23" s="354"/>
      <c r="H23" s="353"/>
      <c r="I23" s="354"/>
      <c r="J23" s="354"/>
      <c r="K23" s="354"/>
      <c r="L23" s="354"/>
      <c r="M23" s="354"/>
      <c r="N23" s="354"/>
      <c r="O23" s="354"/>
      <c r="P23" s="354"/>
      <c r="Q23" s="354"/>
      <c r="R23" s="355">
        <f t="shared" ref="R23:R25" si="1">SUM(F23:Q23)-E23</f>
        <v>0</v>
      </c>
      <c r="Z23" s="15"/>
    </row>
    <row r="24" spans="1:26" s="11" customFormat="1" hidden="1" x14ac:dyDescent="0.25">
      <c r="A24" s="54"/>
      <c r="B24" s="11" t="s">
        <v>230</v>
      </c>
      <c r="C24" s="5" t="s">
        <v>231</v>
      </c>
      <c r="D24" s="34">
        <v>4190387</v>
      </c>
      <c r="E24" s="353"/>
      <c r="F24" s="353"/>
      <c r="G24" s="354"/>
      <c r="H24" s="353"/>
      <c r="I24" s="354"/>
      <c r="J24" s="354"/>
      <c r="K24" s="354"/>
      <c r="L24" s="354"/>
      <c r="M24" s="354"/>
      <c r="N24" s="354"/>
      <c r="O24" s="354"/>
      <c r="P24" s="354"/>
      <c r="Q24" s="354"/>
      <c r="R24" s="355">
        <f t="shared" si="1"/>
        <v>0</v>
      </c>
      <c r="Z24" s="15"/>
    </row>
    <row r="25" spans="1:26" s="11" customFormat="1" hidden="1" x14ac:dyDescent="0.25">
      <c r="A25" s="54"/>
      <c r="B25" s="11" t="s">
        <v>232</v>
      </c>
      <c r="C25" s="5" t="s">
        <v>233</v>
      </c>
      <c r="D25" s="34">
        <v>4190388</v>
      </c>
      <c r="E25" s="353"/>
      <c r="F25" s="353"/>
      <c r="G25" s="354"/>
      <c r="H25" s="353"/>
      <c r="I25" s="354"/>
      <c r="J25" s="354"/>
      <c r="K25" s="354"/>
      <c r="L25" s="354"/>
      <c r="M25" s="354"/>
      <c r="N25" s="354"/>
      <c r="O25" s="354"/>
      <c r="P25" s="354"/>
      <c r="Q25" s="354"/>
      <c r="R25" s="355">
        <f t="shared" si="1"/>
        <v>0</v>
      </c>
      <c r="Z25" s="15"/>
    </row>
    <row r="26" spans="1:26" s="11" customFormat="1" hidden="1" x14ac:dyDescent="0.25">
      <c r="A26" s="54"/>
      <c r="B26" s="11" t="s">
        <v>234</v>
      </c>
      <c r="C26" s="5" t="s">
        <v>235</v>
      </c>
      <c r="D26" s="34">
        <v>4190380</v>
      </c>
      <c r="E26" s="353"/>
      <c r="F26" s="353"/>
      <c r="G26" s="354"/>
      <c r="H26" s="353"/>
      <c r="I26" s="354"/>
      <c r="J26" s="354"/>
      <c r="K26" s="354"/>
      <c r="L26" s="354"/>
      <c r="M26" s="354"/>
      <c r="N26" s="354"/>
      <c r="O26" s="354"/>
      <c r="P26" s="354"/>
      <c r="Q26" s="354"/>
      <c r="R26" s="355">
        <f>SUM(F26:Q26)-E26</f>
        <v>0</v>
      </c>
      <c r="Z26" s="15"/>
    </row>
    <row r="27" spans="1:26" s="11" customFormat="1" ht="3" customHeight="1" x14ac:dyDescent="0.25">
      <c r="A27" s="54"/>
      <c r="C27" s="5"/>
      <c r="D27" s="34"/>
      <c r="E27" s="356"/>
      <c r="F27" s="356"/>
      <c r="G27" s="356"/>
      <c r="H27" s="356"/>
      <c r="I27" s="356"/>
      <c r="J27" s="356"/>
      <c r="K27" s="356"/>
      <c r="L27" s="356"/>
      <c r="M27" s="356"/>
      <c r="N27" s="356"/>
      <c r="O27" s="356"/>
      <c r="P27" s="356"/>
      <c r="Q27" s="356"/>
      <c r="R27" s="357"/>
      <c r="Z27" s="15"/>
    </row>
    <row r="28" spans="1:26" s="11" customFormat="1" x14ac:dyDescent="0.25">
      <c r="A28" s="54"/>
      <c r="B28" s="11" t="s">
        <v>236</v>
      </c>
      <c r="C28" s="5" t="s">
        <v>237</v>
      </c>
      <c r="D28" s="34">
        <v>4190205</v>
      </c>
      <c r="E28" s="353"/>
      <c r="F28" s="353"/>
      <c r="G28" s="354"/>
      <c r="H28" s="353"/>
      <c r="I28" s="354"/>
      <c r="J28" s="354"/>
      <c r="K28" s="354"/>
      <c r="L28" s="354"/>
      <c r="M28" s="354"/>
      <c r="N28" s="354"/>
      <c r="O28" s="354"/>
      <c r="P28" s="354"/>
      <c r="Q28" s="354"/>
      <c r="R28" s="355">
        <f>SUM(F28:Q28)-E28</f>
        <v>0</v>
      </c>
      <c r="Z28" s="15"/>
    </row>
    <row r="29" spans="1:26" s="11" customFormat="1" ht="16.5" thickBot="1" x14ac:dyDescent="0.3">
      <c r="A29" s="54"/>
      <c r="B29" s="11" t="s">
        <v>238</v>
      </c>
      <c r="C29" s="5" t="s">
        <v>239</v>
      </c>
      <c r="D29" s="34">
        <v>4190210</v>
      </c>
      <c r="E29" s="353"/>
      <c r="F29" s="353"/>
      <c r="G29" s="354"/>
      <c r="H29" s="353"/>
      <c r="I29" s="354"/>
      <c r="J29" s="354"/>
      <c r="K29" s="354"/>
      <c r="L29" s="354"/>
      <c r="M29" s="354"/>
      <c r="N29" s="354"/>
      <c r="O29" s="354"/>
      <c r="P29" s="354"/>
      <c r="Q29" s="354"/>
      <c r="R29" s="358">
        <f>SUM(F29:Q29)-E29</f>
        <v>0</v>
      </c>
      <c r="Z29" s="15"/>
    </row>
    <row r="30" spans="1:26" s="11" customFormat="1" ht="3" customHeight="1" x14ac:dyDescent="0.25">
      <c r="A30" s="159"/>
      <c r="B30" s="160"/>
      <c r="C30" s="161"/>
      <c r="D30" s="162"/>
      <c r="E30" s="359"/>
      <c r="F30" s="360"/>
      <c r="G30" s="360"/>
      <c r="H30" s="360"/>
      <c r="I30" s="360"/>
      <c r="J30" s="360"/>
      <c r="K30" s="360"/>
      <c r="L30" s="360"/>
      <c r="M30" s="360"/>
      <c r="N30" s="360"/>
      <c r="O30" s="360"/>
      <c r="P30" s="360"/>
      <c r="Q30" s="360"/>
      <c r="R30" s="361"/>
      <c r="Z30" s="15"/>
    </row>
    <row r="31" spans="1:26" s="11" customFormat="1" ht="16.5" thickBot="1" x14ac:dyDescent="0.3">
      <c r="A31" s="156"/>
      <c r="B31" s="157" t="s">
        <v>772</v>
      </c>
      <c r="C31" s="157"/>
      <c r="D31" s="158"/>
      <c r="E31" s="362">
        <f>ROUND(SUM(E9:E29),2)</f>
        <v>0</v>
      </c>
      <c r="F31" s="363">
        <f>SUM(F9:F29)</f>
        <v>0</v>
      </c>
      <c r="G31" s="363">
        <f t="shared" ref="G31:Q31" si="2">SUM(G9:G29)</f>
        <v>0</v>
      </c>
      <c r="H31" s="363">
        <f t="shared" si="2"/>
        <v>0</v>
      </c>
      <c r="I31" s="363">
        <f t="shared" si="2"/>
        <v>0</v>
      </c>
      <c r="J31" s="363">
        <f t="shared" si="2"/>
        <v>0</v>
      </c>
      <c r="K31" s="363">
        <f t="shared" si="2"/>
        <v>0</v>
      </c>
      <c r="L31" s="363">
        <f t="shared" si="2"/>
        <v>0</v>
      </c>
      <c r="M31" s="363">
        <f t="shared" si="2"/>
        <v>0</v>
      </c>
      <c r="N31" s="363">
        <f t="shared" si="2"/>
        <v>0</v>
      </c>
      <c r="O31" s="363">
        <f t="shared" si="2"/>
        <v>0</v>
      </c>
      <c r="P31" s="363">
        <f t="shared" si="2"/>
        <v>0</v>
      </c>
      <c r="Q31" s="363">
        <f t="shared" si="2"/>
        <v>0</v>
      </c>
      <c r="R31" s="364">
        <f>SUM(R9:R30)</f>
        <v>0</v>
      </c>
      <c r="Z31" s="15"/>
    </row>
    <row r="32" spans="1:26" s="11" customFormat="1" ht="12" customHeight="1" x14ac:dyDescent="0.25">
      <c r="A32" s="50"/>
      <c r="B32" s="51"/>
      <c r="C32" s="80"/>
      <c r="D32" s="81"/>
      <c r="E32" s="365"/>
      <c r="F32" s="365"/>
      <c r="G32" s="365"/>
      <c r="H32" s="365"/>
      <c r="I32" s="365"/>
      <c r="J32" s="365"/>
      <c r="K32" s="365"/>
      <c r="L32" s="365"/>
      <c r="M32" s="365"/>
      <c r="N32" s="365"/>
      <c r="O32" s="365"/>
      <c r="P32" s="365"/>
      <c r="Q32" s="365"/>
      <c r="R32" s="366"/>
      <c r="Z32" s="15"/>
    </row>
    <row r="33" spans="1:26" s="11" customFormat="1" x14ac:dyDescent="0.25">
      <c r="A33" s="54"/>
      <c r="B33" s="36" t="s">
        <v>773</v>
      </c>
      <c r="C33" s="36"/>
      <c r="D33" s="34"/>
      <c r="E33" s="367"/>
      <c r="F33" s="367"/>
      <c r="G33" s="367"/>
      <c r="H33" s="367"/>
      <c r="I33" s="367"/>
      <c r="J33" s="367"/>
      <c r="K33" s="367"/>
      <c r="L33" s="367"/>
      <c r="M33" s="367"/>
      <c r="N33" s="367"/>
      <c r="O33" s="367"/>
      <c r="P33" s="367"/>
      <c r="Q33" s="367"/>
      <c r="R33" s="357"/>
      <c r="Z33" s="15"/>
    </row>
    <row r="34" spans="1:26" s="11" customFormat="1" x14ac:dyDescent="0.25">
      <c r="A34" s="54"/>
      <c r="B34" s="11" t="s">
        <v>14</v>
      </c>
      <c r="C34" s="5" t="s">
        <v>240</v>
      </c>
      <c r="D34" s="34">
        <v>6110000</v>
      </c>
      <c r="E34" s="353"/>
      <c r="F34" s="368"/>
      <c r="G34" s="368"/>
      <c r="H34" s="353"/>
      <c r="I34" s="368"/>
      <c r="J34" s="368"/>
      <c r="K34" s="368"/>
      <c r="L34" s="368"/>
      <c r="M34" s="368"/>
      <c r="N34" s="368"/>
      <c r="O34" s="368"/>
      <c r="P34" s="368"/>
      <c r="Q34" s="368"/>
      <c r="R34" s="355">
        <f t="shared" ref="R34:R69" si="3">SUM(F34:Q34)-E34</f>
        <v>0</v>
      </c>
      <c r="Z34" s="15"/>
    </row>
    <row r="35" spans="1:26" s="11" customFormat="1" x14ac:dyDescent="0.25">
      <c r="A35" s="54"/>
      <c r="B35" s="11" t="s">
        <v>23</v>
      </c>
      <c r="C35" s="5" t="s">
        <v>241</v>
      </c>
      <c r="D35" s="34">
        <v>6110020</v>
      </c>
      <c r="E35" s="353"/>
      <c r="F35" s="368"/>
      <c r="G35" s="368"/>
      <c r="H35" s="353"/>
      <c r="I35" s="368"/>
      <c r="J35" s="368"/>
      <c r="K35" s="368"/>
      <c r="L35" s="368"/>
      <c r="M35" s="368"/>
      <c r="N35" s="368"/>
      <c r="O35" s="368"/>
      <c r="P35" s="368"/>
      <c r="Q35" s="368"/>
      <c r="R35" s="355">
        <f t="shared" si="3"/>
        <v>0</v>
      </c>
      <c r="Z35" s="15"/>
    </row>
    <row r="36" spans="1:26" s="11" customFormat="1" x14ac:dyDescent="0.25">
      <c r="A36" s="54"/>
      <c r="B36" s="11" t="s">
        <v>31</v>
      </c>
      <c r="C36" s="5" t="s">
        <v>242</v>
      </c>
      <c r="D36" s="34">
        <v>6110600</v>
      </c>
      <c r="E36" s="353"/>
      <c r="F36" s="368"/>
      <c r="G36" s="368"/>
      <c r="H36" s="353"/>
      <c r="I36" s="368"/>
      <c r="J36" s="368"/>
      <c r="K36" s="368"/>
      <c r="L36" s="368"/>
      <c r="M36" s="368"/>
      <c r="N36" s="368"/>
      <c r="O36" s="368"/>
      <c r="P36" s="368"/>
      <c r="Q36" s="368"/>
      <c r="R36" s="355">
        <f t="shared" si="3"/>
        <v>0</v>
      </c>
      <c r="Z36" s="15"/>
    </row>
    <row r="37" spans="1:26" s="11" customFormat="1" x14ac:dyDescent="0.25">
      <c r="A37" s="54"/>
      <c r="B37" s="11" t="s">
        <v>38</v>
      </c>
      <c r="C37" s="5" t="s">
        <v>243</v>
      </c>
      <c r="D37" s="56">
        <v>6110720</v>
      </c>
      <c r="E37" s="353"/>
      <c r="F37" s="368"/>
      <c r="G37" s="368"/>
      <c r="H37" s="353"/>
      <c r="I37" s="368"/>
      <c r="J37" s="368"/>
      <c r="K37" s="368"/>
      <c r="L37" s="368"/>
      <c r="M37" s="368"/>
      <c r="N37" s="368"/>
      <c r="O37" s="368"/>
      <c r="P37" s="368"/>
      <c r="Q37" s="368"/>
      <c r="R37" s="355">
        <f t="shared" si="3"/>
        <v>0</v>
      </c>
      <c r="Z37" s="15"/>
    </row>
    <row r="38" spans="1:26" s="11" customFormat="1" x14ac:dyDescent="0.25">
      <c r="A38" s="54"/>
      <c r="B38" s="11" t="s">
        <v>42</v>
      </c>
      <c r="C38" s="5" t="s">
        <v>244</v>
      </c>
      <c r="D38" s="34">
        <v>6110860</v>
      </c>
      <c r="E38" s="353"/>
      <c r="F38" s="368"/>
      <c r="G38" s="368"/>
      <c r="H38" s="353"/>
      <c r="I38" s="368"/>
      <c r="J38" s="368"/>
      <c r="K38" s="368"/>
      <c r="L38" s="368"/>
      <c r="M38" s="368"/>
      <c r="N38" s="368"/>
      <c r="O38" s="368"/>
      <c r="P38" s="368"/>
      <c r="Q38" s="368"/>
      <c r="R38" s="355">
        <f t="shared" si="3"/>
        <v>0</v>
      </c>
      <c r="Z38" s="15"/>
    </row>
    <row r="39" spans="1:26" s="11" customFormat="1" x14ac:dyDescent="0.25">
      <c r="A39" s="54"/>
      <c r="B39" s="11" t="s">
        <v>46</v>
      </c>
      <c r="C39" s="5" t="s">
        <v>245</v>
      </c>
      <c r="D39" s="34">
        <v>6110800</v>
      </c>
      <c r="E39" s="353"/>
      <c r="F39" s="368"/>
      <c r="G39" s="368"/>
      <c r="H39" s="353"/>
      <c r="I39" s="368"/>
      <c r="J39" s="368"/>
      <c r="K39" s="368"/>
      <c r="L39" s="368"/>
      <c r="M39" s="368"/>
      <c r="N39" s="368"/>
      <c r="O39" s="368"/>
      <c r="P39" s="368"/>
      <c r="Q39" s="368"/>
      <c r="R39" s="355">
        <f t="shared" si="3"/>
        <v>0</v>
      </c>
      <c r="Z39" s="15"/>
    </row>
    <row r="40" spans="1:26" s="11" customFormat="1" x14ac:dyDescent="0.25">
      <c r="A40" s="54"/>
      <c r="B40" s="11" t="s">
        <v>50</v>
      </c>
      <c r="C40" s="5" t="s">
        <v>246</v>
      </c>
      <c r="D40" s="34">
        <v>6110640</v>
      </c>
      <c r="E40" s="353"/>
      <c r="F40" s="368"/>
      <c r="G40" s="368"/>
      <c r="H40" s="353"/>
      <c r="I40" s="368"/>
      <c r="J40" s="368"/>
      <c r="K40" s="368"/>
      <c r="L40" s="368"/>
      <c r="M40" s="368"/>
      <c r="N40" s="368"/>
      <c r="O40" s="368"/>
      <c r="P40" s="368"/>
      <c r="Q40" s="368"/>
      <c r="R40" s="355">
        <f t="shared" si="3"/>
        <v>0</v>
      </c>
      <c r="Z40" s="15"/>
    </row>
    <row r="41" spans="1:26" s="11" customFormat="1" x14ac:dyDescent="0.25">
      <c r="A41" s="54"/>
      <c r="B41" s="11" t="s">
        <v>247</v>
      </c>
      <c r="C41" s="5" t="s">
        <v>248</v>
      </c>
      <c r="D41" s="56">
        <v>6116300</v>
      </c>
      <c r="E41" s="353"/>
      <c r="F41" s="368"/>
      <c r="G41" s="368"/>
      <c r="H41" s="353"/>
      <c r="I41" s="368"/>
      <c r="J41" s="368"/>
      <c r="K41" s="368"/>
      <c r="L41" s="368"/>
      <c r="M41" s="368"/>
      <c r="N41" s="368"/>
      <c r="O41" s="368"/>
      <c r="P41" s="368"/>
      <c r="Q41" s="368"/>
      <c r="R41" s="355">
        <f t="shared" si="3"/>
        <v>0</v>
      </c>
      <c r="Z41" s="15"/>
    </row>
    <row r="42" spans="1:26" s="11" customFormat="1" x14ac:dyDescent="0.25">
      <c r="A42" s="54"/>
      <c r="B42" s="11" t="s">
        <v>249</v>
      </c>
      <c r="C42" s="5" t="s">
        <v>250</v>
      </c>
      <c r="D42" s="34">
        <v>6116200</v>
      </c>
      <c r="E42" s="353"/>
      <c r="F42" s="368"/>
      <c r="G42" s="368"/>
      <c r="H42" s="353"/>
      <c r="I42" s="368"/>
      <c r="J42" s="368"/>
      <c r="K42" s="368"/>
      <c r="L42" s="368"/>
      <c r="M42" s="368"/>
      <c r="N42" s="368"/>
      <c r="O42" s="368"/>
      <c r="P42" s="368"/>
      <c r="Q42" s="368"/>
      <c r="R42" s="355">
        <f t="shared" si="3"/>
        <v>0</v>
      </c>
      <c r="Z42" s="15"/>
    </row>
    <row r="43" spans="1:26" s="11" customFormat="1" x14ac:dyDescent="0.25">
      <c r="A43" s="54"/>
      <c r="B43" s="11" t="s">
        <v>251</v>
      </c>
      <c r="C43" s="5" t="s">
        <v>252</v>
      </c>
      <c r="D43" s="34">
        <v>6116610</v>
      </c>
      <c r="E43" s="353"/>
      <c r="F43" s="368"/>
      <c r="G43" s="368"/>
      <c r="H43" s="353"/>
      <c r="I43" s="368"/>
      <c r="J43" s="368"/>
      <c r="K43" s="368"/>
      <c r="L43" s="368"/>
      <c r="M43" s="368"/>
      <c r="N43" s="368"/>
      <c r="O43" s="368"/>
      <c r="P43" s="368"/>
      <c r="Q43" s="368"/>
      <c r="R43" s="355">
        <f t="shared" si="3"/>
        <v>0</v>
      </c>
      <c r="Z43" s="15"/>
    </row>
    <row r="44" spans="1:26" s="11" customFormat="1" x14ac:dyDescent="0.25">
      <c r="A44" s="54"/>
      <c r="B44" s="11" t="s">
        <v>253</v>
      </c>
      <c r="C44" s="5" t="s">
        <v>254</v>
      </c>
      <c r="D44" s="34">
        <v>6116600</v>
      </c>
      <c r="E44" s="353"/>
      <c r="F44" s="368"/>
      <c r="G44" s="368"/>
      <c r="H44" s="353"/>
      <c r="I44" s="368"/>
      <c r="J44" s="368"/>
      <c r="K44" s="368"/>
      <c r="L44" s="368"/>
      <c r="M44" s="368"/>
      <c r="N44" s="368"/>
      <c r="O44" s="368"/>
      <c r="P44" s="368"/>
      <c r="Q44" s="368"/>
      <c r="R44" s="355">
        <f t="shared" si="3"/>
        <v>0</v>
      </c>
      <c r="Z44" s="15"/>
    </row>
    <row r="45" spans="1:26" s="11" customFormat="1" x14ac:dyDescent="0.25">
      <c r="A45" s="54"/>
      <c r="B45" s="11" t="s">
        <v>255</v>
      </c>
      <c r="C45" s="5" t="s">
        <v>256</v>
      </c>
      <c r="D45" s="34">
        <v>6121000</v>
      </c>
      <c r="E45" s="353"/>
      <c r="F45" s="368"/>
      <c r="G45" s="368"/>
      <c r="H45" s="353"/>
      <c r="I45" s="368"/>
      <c r="J45" s="368"/>
      <c r="K45" s="368"/>
      <c r="L45" s="368"/>
      <c r="M45" s="368"/>
      <c r="N45" s="368"/>
      <c r="O45" s="368"/>
      <c r="P45" s="368"/>
      <c r="Q45" s="368"/>
      <c r="R45" s="355">
        <f t="shared" si="3"/>
        <v>0</v>
      </c>
      <c r="Z45" s="15"/>
    </row>
    <row r="46" spans="1:26" s="11" customFormat="1" x14ac:dyDescent="0.25">
      <c r="A46" s="54"/>
      <c r="B46" s="11" t="s">
        <v>257</v>
      </c>
      <c r="C46" s="5" t="s">
        <v>258</v>
      </c>
      <c r="D46" s="34">
        <v>6122310</v>
      </c>
      <c r="E46" s="353"/>
      <c r="F46" s="368"/>
      <c r="G46" s="368"/>
      <c r="H46" s="353"/>
      <c r="I46" s="368"/>
      <c r="J46" s="368"/>
      <c r="K46" s="368"/>
      <c r="L46" s="368"/>
      <c r="M46" s="368"/>
      <c r="N46" s="368"/>
      <c r="O46" s="368"/>
      <c r="P46" s="368"/>
      <c r="Q46" s="368"/>
      <c r="R46" s="355">
        <f t="shared" si="3"/>
        <v>0</v>
      </c>
      <c r="Z46" s="15"/>
    </row>
    <row r="47" spans="1:26" s="11" customFormat="1" x14ac:dyDescent="0.25">
      <c r="A47" s="54"/>
      <c r="B47" s="11" t="s">
        <v>259</v>
      </c>
      <c r="C47" s="5" t="s">
        <v>260</v>
      </c>
      <c r="D47" s="34">
        <v>6122110</v>
      </c>
      <c r="E47" s="353"/>
      <c r="F47" s="368"/>
      <c r="G47" s="368"/>
      <c r="H47" s="353"/>
      <c r="I47" s="368"/>
      <c r="J47" s="368"/>
      <c r="K47" s="368"/>
      <c r="L47" s="368"/>
      <c r="M47" s="368"/>
      <c r="N47" s="368"/>
      <c r="O47" s="368"/>
      <c r="P47" s="368"/>
      <c r="Q47" s="368"/>
      <c r="R47" s="355">
        <f t="shared" si="3"/>
        <v>0</v>
      </c>
      <c r="Z47" s="15"/>
    </row>
    <row r="48" spans="1:26" s="11" customFormat="1" x14ac:dyDescent="0.25">
      <c r="A48" s="54"/>
      <c r="B48" s="11" t="s">
        <v>261</v>
      </c>
      <c r="C48" s="5" t="s">
        <v>262</v>
      </c>
      <c r="D48" s="34">
        <v>6120800</v>
      </c>
      <c r="E48" s="353"/>
      <c r="F48" s="368"/>
      <c r="G48" s="368"/>
      <c r="H48" s="353"/>
      <c r="I48" s="368"/>
      <c r="J48" s="368"/>
      <c r="K48" s="368"/>
      <c r="L48" s="368"/>
      <c r="M48" s="368"/>
      <c r="N48" s="368"/>
      <c r="O48" s="368"/>
      <c r="P48" s="368"/>
      <c r="Q48" s="368"/>
      <c r="R48" s="355">
        <f t="shared" si="3"/>
        <v>0</v>
      </c>
      <c r="Z48" s="15"/>
    </row>
    <row r="49" spans="1:26" s="11" customFormat="1" x14ac:dyDescent="0.25">
      <c r="A49" s="54"/>
      <c r="B49" s="11" t="s">
        <v>263</v>
      </c>
      <c r="C49" s="5" t="s">
        <v>264</v>
      </c>
      <c r="D49" s="34">
        <v>6120220</v>
      </c>
      <c r="E49" s="353"/>
      <c r="F49" s="368"/>
      <c r="G49" s="368"/>
      <c r="H49" s="353"/>
      <c r="I49" s="368"/>
      <c r="J49" s="368"/>
      <c r="K49" s="368"/>
      <c r="L49" s="368"/>
      <c r="M49" s="368"/>
      <c r="N49" s="368"/>
      <c r="O49" s="368"/>
      <c r="P49" s="368"/>
      <c r="Q49" s="368"/>
      <c r="R49" s="355">
        <f t="shared" si="3"/>
        <v>0</v>
      </c>
      <c r="Z49" s="15"/>
    </row>
    <row r="50" spans="1:26" s="11" customFormat="1" x14ac:dyDescent="0.25">
      <c r="A50" s="54"/>
      <c r="B50" s="11" t="s">
        <v>265</v>
      </c>
      <c r="C50" s="5" t="s">
        <v>266</v>
      </c>
      <c r="D50" s="34">
        <v>6120600</v>
      </c>
      <c r="E50" s="353"/>
      <c r="F50" s="368"/>
      <c r="G50" s="368"/>
      <c r="H50" s="353"/>
      <c r="I50" s="368"/>
      <c r="J50" s="368"/>
      <c r="K50" s="368"/>
      <c r="L50" s="368"/>
      <c r="M50" s="368"/>
      <c r="N50" s="368"/>
      <c r="O50" s="368"/>
      <c r="P50" s="368"/>
      <c r="Q50" s="368"/>
      <c r="R50" s="355">
        <f t="shared" si="3"/>
        <v>0</v>
      </c>
      <c r="Z50" s="15"/>
    </row>
    <row r="51" spans="1:26" s="11" customFormat="1" x14ac:dyDescent="0.25">
      <c r="A51" s="54"/>
      <c r="B51" s="11" t="s">
        <v>267</v>
      </c>
      <c r="C51" s="5" t="s">
        <v>268</v>
      </c>
      <c r="D51" s="34">
        <v>6120400</v>
      </c>
      <c r="E51" s="353"/>
      <c r="F51" s="368"/>
      <c r="G51" s="368"/>
      <c r="H51" s="353"/>
      <c r="I51" s="368"/>
      <c r="J51" s="368"/>
      <c r="K51" s="368"/>
      <c r="L51" s="368"/>
      <c r="M51" s="368"/>
      <c r="N51" s="368"/>
      <c r="O51" s="368"/>
      <c r="P51" s="368"/>
      <c r="Q51" s="368"/>
      <c r="R51" s="355">
        <f t="shared" si="3"/>
        <v>0</v>
      </c>
      <c r="Z51" s="15"/>
    </row>
    <row r="52" spans="1:26" s="11" customFormat="1" x14ac:dyDescent="0.25">
      <c r="A52" s="54"/>
      <c r="B52" s="11" t="s">
        <v>269</v>
      </c>
      <c r="C52" s="5" t="s">
        <v>270</v>
      </c>
      <c r="D52" s="34">
        <v>6140130</v>
      </c>
      <c r="E52" s="353"/>
      <c r="F52" s="368"/>
      <c r="G52" s="368"/>
      <c r="H52" s="353"/>
      <c r="I52" s="368"/>
      <c r="J52" s="368"/>
      <c r="K52" s="368"/>
      <c r="L52" s="368"/>
      <c r="M52" s="368"/>
      <c r="N52" s="368"/>
      <c r="O52" s="368"/>
      <c r="P52" s="368"/>
      <c r="Q52" s="368"/>
      <c r="R52" s="355">
        <f t="shared" si="3"/>
        <v>0</v>
      </c>
      <c r="Z52" s="15"/>
    </row>
    <row r="53" spans="1:26" s="11" customFormat="1" x14ac:dyDescent="0.25">
      <c r="A53" s="54"/>
      <c r="B53" s="11" t="s">
        <v>271</v>
      </c>
      <c r="C53" s="5" t="s">
        <v>272</v>
      </c>
      <c r="D53" s="34">
        <v>6142460</v>
      </c>
      <c r="E53" s="353"/>
      <c r="F53" s="368"/>
      <c r="G53" s="368"/>
      <c r="H53" s="353"/>
      <c r="I53" s="368"/>
      <c r="J53" s="368"/>
      <c r="K53" s="368"/>
      <c r="L53" s="368"/>
      <c r="M53" s="368"/>
      <c r="N53" s="368"/>
      <c r="O53" s="368"/>
      <c r="P53" s="368"/>
      <c r="Q53" s="368"/>
      <c r="R53" s="355">
        <f t="shared" si="3"/>
        <v>0</v>
      </c>
      <c r="Z53" s="15"/>
    </row>
    <row r="54" spans="1:26" s="11" customFormat="1" x14ac:dyDescent="0.25">
      <c r="A54" s="54"/>
      <c r="B54" s="11" t="s">
        <v>273</v>
      </c>
      <c r="C54" s="5" t="s">
        <v>274</v>
      </c>
      <c r="D54" s="34">
        <v>6142431</v>
      </c>
      <c r="E54" s="353"/>
      <c r="F54" s="368"/>
      <c r="G54" s="368"/>
      <c r="H54" s="353"/>
      <c r="I54" s="368"/>
      <c r="J54" s="368"/>
      <c r="K54" s="368"/>
      <c r="L54" s="368"/>
      <c r="M54" s="368"/>
      <c r="N54" s="368"/>
      <c r="O54" s="368"/>
      <c r="P54" s="368"/>
      <c r="Q54" s="368"/>
      <c r="R54" s="355">
        <f t="shared" ref="R54:R59" si="4">SUM(F54:Q54)-E54</f>
        <v>0</v>
      </c>
      <c r="Z54" s="15"/>
    </row>
    <row r="55" spans="1:26" s="11" customFormat="1" x14ac:dyDescent="0.25">
      <c r="A55" s="54"/>
      <c r="B55" s="11" t="s">
        <v>275</v>
      </c>
      <c r="C55" s="5" t="s">
        <v>276</v>
      </c>
      <c r="D55" s="34">
        <v>6142432</v>
      </c>
      <c r="E55" s="353"/>
      <c r="F55" s="368"/>
      <c r="G55" s="368"/>
      <c r="H55" s="353"/>
      <c r="I55" s="368"/>
      <c r="J55" s="368"/>
      <c r="K55" s="368"/>
      <c r="L55" s="368"/>
      <c r="M55" s="368"/>
      <c r="N55" s="368"/>
      <c r="O55" s="368"/>
      <c r="P55" s="368"/>
      <c r="Q55" s="368"/>
      <c r="R55" s="355">
        <f t="shared" si="4"/>
        <v>0</v>
      </c>
      <c r="Z55" s="15"/>
    </row>
    <row r="56" spans="1:26" s="11" customFormat="1" x14ac:dyDescent="0.25">
      <c r="A56" s="54"/>
      <c r="B56" s="11" t="s">
        <v>277</v>
      </c>
      <c r="C56" s="5" t="s">
        <v>278</v>
      </c>
      <c r="D56" s="34">
        <v>6142430</v>
      </c>
      <c r="E56" s="353"/>
      <c r="F56" s="368"/>
      <c r="G56" s="368"/>
      <c r="H56" s="353"/>
      <c r="I56" s="368"/>
      <c r="J56" s="368"/>
      <c r="K56" s="368"/>
      <c r="L56" s="368"/>
      <c r="M56" s="368"/>
      <c r="N56" s="368"/>
      <c r="O56" s="368"/>
      <c r="P56" s="368"/>
      <c r="Q56" s="368"/>
      <c r="R56" s="355">
        <f t="shared" si="4"/>
        <v>0</v>
      </c>
      <c r="Z56" s="15"/>
    </row>
    <row r="57" spans="1:26" s="11" customFormat="1" x14ac:dyDescent="0.25">
      <c r="A57" s="54"/>
      <c r="B57" s="11" t="s">
        <v>279</v>
      </c>
      <c r="C57" s="5" t="s">
        <v>280</v>
      </c>
      <c r="D57" s="34">
        <v>6142433</v>
      </c>
      <c r="E57" s="353"/>
      <c r="F57" s="368"/>
      <c r="G57" s="368"/>
      <c r="H57" s="353"/>
      <c r="I57" s="368"/>
      <c r="J57" s="368"/>
      <c r="K57" s="368"/>
      <c r="L57" s="368"/>
      <c r="M57" s="368"/>
      <c r="N57" s="368"/>
      <c r="O57" s="368"/>
      <c r="P57" s="368"/>
      <c r="Q57" s="368"/>
      <c r="R57" s="355">
        <f t="shared" si="4"/>
        <v>0</v>
      </c>
      <c r="Z57" s="15"/>
    </row>
    <row r="58" spans="1:26" s="11" customFormat="1" x14ac:dyDescent="0.25">
      <c r="A58" s="54"/>
      <c r="B58" s="11" t="s">
        <v>281</v>
      </c>
      <c r="C58" s="5" t="s">
        <v>282</v>
      </c>
      <c r="D58" s="34">
        <v>6142440</v>
      </c>
      <c r="E58" s="353"/>
      <c r="F58" s="368"/>
      <c r="G58" s="368"/>
      <c r="H58" s="353"/>
      <c r="I58" s="368"/>
      <c r="J58" s="368"/>
      <c r="K58" s="368"/>
      <c r="L58" s="368"/>
      <c r="M58" s="368"/>
      <c r="N58" s="368"/>
      <c r="O58" s="368"/>
      <c r="P58" s="368"/>
      <c r="Q58" s="368"/>
      <c r="R58" s="355">
        <f t="shared" si="4"/>
        <v>0</v>
      </c>
      <c r="Z58" s="15"/>
    </row>
    <row r="59" spans="1:26" s="11" customFormat="1" x14ac:dyDescent="0.25">
      <c r="A59" s="54"/>
      <c r="B59" s="11" t="s">
        <v>283</v>
      </c>
      <c r="C59" s="5" t="s">
        <v>284</v>
      </c>
      <c r="D59" s="34">
        <v>6142434</v>
      </c>
      <c r="E59" s="353"/>
      <c r="F59" s="368"/>
      <c r="G59" s="368"/>
      <c r="H59" s="353"/>
      <c r="I59" s="368"/>
      <c r="J59" s="368"/>
      <c r="K59" s="368"/>
      <c r="L59" s="368"/>
      <c r="M59" s="368"/>
      <c r="N59" s="368"/>
      <c r="O59" s="368"/>
      <c r="P59" s="368"/>
      <c r="Q59" s="368"/>
      <c r="R59" s="355">
        <f t="shared" si="4"/>
        <v>0</v>
      </c>
      <c r="Z59" s="15"/>
    </row>
    <row r="60" spans="1:26" s="11" customFormat="1" x14ac:dyDescent="0.25">
      <c r="A60" s="54"/>
      <c r="B60" s="11" t="s">
        <v>285</v>
      </c>
      <c r="C60" s="5" t="s">
        <v>286</v>
      </c>
      <c r="D60" s="34">
        <v>6146100</v>
      </c>
      <c r="E60" s="353"/>
      <c r="F60" s="368"/>
      <c r="G60" s="368"/>
      <c r="H60" s="353"/>
      <c r="I60" s="368"/>
      <c r="J60" s="368"/>
      <c r="K60" s="368"/>
      <c r="L60" s="368"/>
      <c r="M60" s="368"/>
      <c r="N60" s="368"/>
      <c r="O60" s="368"/>
      <c r="P60" s="368"/>
      <c r="Q60" s="368"/>
      <c r="R60" s="355">
        <f t="shared" si="3"/>
        <v>0</v>
      </c>
      <c r="Z60" s="15"/>
    </row>
    <row r="61" spans="1:26" s="11" customFormat="1" x14ac:dyDescent="0.25">
      <c r="A61" s="54"/>
      <c r="B61" s="11" t="s">
        <v>287</v>
      </c>
      <c r="C61" s="5" t="s">
        <v>288</v>
      </c>
      <c r="D61" s="34">
        <v>6140000</v>
      </c>
      <c r="E61" s="353"/>
      <c r="F61" s="368"/>
      <c r="G61" s="368"/>
      <c r="H61" s="353"/>
      <c r="I61" s="368"/>
      <c r="J61" s="368"/>
      <c r="K61" s="368"/>
      <c r="L61" s="368"/>
      <c r="M61" s="368"/>
      <c r="N61" s="368"/>
      <c r="O61" s="368"/>
      <c r="P61" s="368"/>
      <c r="Q61" s="368"/>
      <c r="R61" s="355">
        <f t="shared" si="3"/>
        <v>0</v>
      </c>
      <c r="Z61" s="15"/>
    </row>
    <row r="62" spans="1:26" s="11" customFormat="1" x14ac:dyDescent="0.25">
      <c r="A62" s="54"/>
      <c r="B62" s="11" t="s">
        <v>289</v>
      </c>
      <c r="C62" s="5" t="s">
        <v>290</v>
      </c>
      <c r="D62" s="34">
        <v>6121600</v>
      </c>
      <c r="E62" s="353"/>
      <c r="F62" s="368"/>
      <c r="G62" s="368"/>
      <c r="H62" s="353"/>
      <c r="I62" s="368"/>
      <c r="J62" s="368"/>
      <c r="K62" s="368"/>
      <c r="L62" s="368"/>
      <c r="M62" s="368"/>
      <c r="N62" s="368"/>
      <c r="O62" s="368"/>
      <c r="P62" s="368"/>
      <c r="Q62" s="368"/>
      <c r="R62" s="355">
        <f t="shared" si="3"/>
        <v>0</v>
      </c>
      <c r="Z62" s="15"/>
    </row>
    <row r="63" spans="1:26" s="11" customFormat="1" x14ac:dyDescent="0.25">
      <c r="A63" s="54"/>
      <c r="B63" s="11" t="s">
        <v>291</v>
      </c>
      <c r="C63" s="5" t="s">
        <v>292</v>
      </c>
      <c r="D63" s="56">
        <v>6151110</v>
      </c>
      <c r="E63" s="353"/>
      <c r="F63" s="368"/>
      <c r="G63" s="368"/>
      <c r="H63" s="353"/>
      <c r="I63" s="368"/>
      <c r="J63" s="368"/>
      <c r="K63" s="368"/>
      <c r="L63" s="368"/>
      <c r="M63" s="368"/>
      <c r="N63" s="368"/>
      <c r="O63" s="368"/>
      <c r="P63" s="368"/>
      <c r="Q63" s="368"/>
      <c r="R63" s="355">
        <f t="shared" si="3"/>
        <v>0</v>
      </c>
      <c r="Z63" s="15"/>
    </row>
    <row r="64" spans="1:26" s="11" customFormat="1" x14ac:dyDescent="0.25">
      <c r="A64" s="54"/>
      <c r="B64" s="11" t="s">
        <v>293</v>
      </c>
      <c r="C64" s="5" t="s">
        <v>294</v>
      </c>
      <c r="D64" s="34">
        <v>6140200</v>
      </c>
      <c r="E64" s="353"/>
      <c r="F64" s="368"/>
      <c r="G64" s="368"/>
      <c r="H64" s="353"/>
      <c r="I64" s="368"/>
      <c r="J64" s="368"/>
      <c r="K64" s="368"/>
      <c r="L64" s="368"/>
      <c r="M64" s="368"/>
      <c r="N64" s="368"/>
      <c r="O64" s="368"/>
      <c r="P64" s="368"/>
      <c r="Q64" s="368"/>
      <c r="R64" s="355">
        <f t="shared" si="3"/>
        <v>0</v>
      </c>
      <c r="Z64" s="15"/>
    </row>
    <row r="65" spans="1:26" s="11" customFormat="1" x14ac:dyDescent="0.25">
      <c r="A65" s="54"/>
      <c r="B65" s="11" t="s">
        <v>295</v>
      </c>
      <c r="C65" s="5" t="s">
        <v>296</v>
      </c>
      <c r="D65" s="34">
        <v>6111000</v>
      </c>
      <c r="E65" s="353"/>
      <c r="F65" s="368"/>
      <c r="G65" s="368"/>
      <c r="H65" s="353"/>
      <c r="I65" s="368"/>
      <c r="J65" s="368"/>
      <c r="K65" s="368"/>
      <c r="L65" s="368"/>
      <c r="M65" s="368"/>
      <c r="N65" s="368"/>
      <c r="O65" s="368"/>
      <c r="P65" s="368"/>
      <c r="Q65" s="368"/>
      <c r="R65" s="355">
        <f t="shared" si="3"/>
        <v>0</v>
      </c>
      <c r="Z65" s="15"/>
    </row>
    <row r="66" spans="1:26" s="11" customFormat="1" x14ac:dyDescent="0.25">
      <c r="A66" s="54"/>
      <c r="B66" s="11" t="s">
        <v>297</v>
      </c>
      <c r="C66" s="5" t="s">
        <v>298</v>
      </c>
      <c r="D66" s="34">
        <v>6170100</v>
      </c>
      <c r="E66" s="353"/>
      <c r="F66" s="368"/>
      <c r="G66" s="368"/>
      <c r="H66" s="353"/>
      <c r="I66" s="368"/>
      <c r="J66" s="368"/>
      <c r="K66" s="368"/>
      <c r="L66" s="368"/>
      <c r="M66" s="368"/>
      <c r="N66" s="368"/>
      <c r="O66" s="368"/>
      <c r="P66" s="368"/>
      <c r="Q66" s="368"/>
      <c r="R66" s="355">
        <f t="shared" si="3"/>
        <v>0</v>
      </c>
      <c r="Z66" s="15"/>
    </row>
    <row r="67" spans="1:26" s="11" customFormat="1" x14ac:dyDescent="0.25">
      <c r="A67" s="54"/>
      <c r="B67" s="11" t="s">
        <v>299</v>
      </c>
      <c r="C67" s="5" t="s">
        <v>300</v>
      </c>
      <c r="D67" s="34">
        <v>6170110</v>
      </c>
      <c r="E67" s="353"/>
      <c r="F67" s="368"/>
      <c r="G67" s="368"/>
      <c r="H67" s="353"/>
      <c r="I67" s="368"/>
      <c r="J67" s="368"/>
      <c r="K67" s="368"/>
      <c r="L67" s="368"/>
      <c r="M67" s="368"/>
      <c r="N67" s="368"/>
      <c r="O67" s="368"/>
      <c r="P67" s="368"/>
      <c r="Q67" s="368"/>
      <c r="R67" s="355">
        <f t="shared" si="3"/>
        <v>0</v>
      </c>
      <c r="Z67" s="15"/>
    </row>
    <row r="68" spans="1:26" s="11" customFormat="1" x14ac:dyDescent="0.25">
      <c r="A68" s="54"/>
      <c r="B68" s="11" t="s">
        <v>301</v>
      </c>
      <c r="C68" s="5" t="s">
        <v>302</v>
      </c>
      <c r="D68" s="34">
        <v>6181400</v>
      </c>
      <c r="E68" s="353"/>
      <c r="F68" s="368"/>
      <c r="G68" s="368"/>
      <c r="H68" s="353"/>
      <c r="I68" s="368"/>
      <c r="J68" s="368"/>
      <c r="K68" s="368"/>
      <c r="L68" s="368"/>
      <c r="M68" s="368"/>
      <c r="N68" s="368"/>
      <c r="O68" s="368"/>
      <c r="P68" s="368"/>
      <c r="Q68" s="368"/>
      <c r="R68" s="355">
        <f t="shared" si="3"/>
        <v>0</v>
      </c>
      <c r="Z68" s="15"/>
    </row>
    <row r="69" spans="1:26" s="11" customFormat="1" x14ac:dyDescent="0.25">
      <c r="A69" s="54"/>
      <c r="B69" s="20" t="s">
        <v>303</v>
      </c>
      <c r="C69" s="85" t="s">
        <v>774</v>
      </c>
      <c r="D69" s="34">
        <v>6181500</v>
      </c>
      <c r="E69" s="353"/>
      <c r="F69" s="368"/>
      <c r="G69" s="368"/>
      <c r="H69" s="353"/>
      <c r="I69" s="368"/>
      <c r="J69" s="368"/>
      <c r="K69" s="368"/>
      <c r="L69" s="368"/>
      <c r="M69" s="368"/>
      <c r="N69" s="368"/>
      <c r="O69" s="368"/>
      <c r="P69" s="368"/>
      <c r="Q69" s="368"/>
      <c r="R69" s="355">
        <f t="shared" si="3"/>
        <v>0</v>
      </c>
      <c r="S69" s="20"/>
      <c r="Z69" s="15"/>
    </row>
    <row r="70" spans="1:26" s="11" customFormat="1" ht="3" customHeight="1" x14ac:dyDescent="0.25">
      <c r="A70" s="54"/>
      <c r="B70" s="20"/>
      <c r="C70" s="85"/>
      <c r="D70" s="34"/>
      <c r="E70" s="369"/>
      <c r="F70" s="368"/>
      <c r="G70" s="370"/>
      <c r="H70" s="370"/>
      <c r="I70" s="370"/>
      <c r="J70" s="370"/>
      <c r="K70" s="370"/>
      <c r="L70" s="370"/>
      <c r="M70" s="370"/>
      <c r="N70" s="370"/>
      <c r="O70" s="370"/>
      <c r="P70" s="370"/>
      <c r="Q70" s="370"/>
      <c r="R70" s="371"/>
      <c r="S70" s="20"/>
      <c r="Z70" s="15"/>
    </row>
    <row r="71" spans="1:26" s="11" customFormat="1" x14ac:dyDescent="0.25">
      <c r="A71" s="54"/>
      <c r="B71" s="11" t="s">
        <v>305</v>
      </c>
      <c r="C71" s="85" t="s">
        <v>306</v>
      </c>
      <c r="D71" s="34">
        <v>6110610</v>
      </c>
      <c r="E71" s="353"/>
      <c r="F71" s="368"/>
      <c r="G71" s="368"/>
      <c r="H71" s="353"/>
      <c r="I71" s="368"/>
      <c r="J71" s="368"/>
      <c r="K71" s="368"/>
      <c r="L71" s="368"/>
      <c r="M71" s="368"/>
      <c r="N71" s="368"/>
      <c r="O71" s="368"/>
      <c r="P71" s="368"/>
      <c r="Q71" s="368"/>
      <c r="R71" s="355">
        <f>SUM(F71:Q71)-E71</f>
        <v>0</v>
      </c>
      <c r="S71" s="20"/>
      <c r="Z71" s="15"/>
    </row>
    <row r="72" spans="1:26" s="11" customFormat="1" ht="16.5" thickBot="1" x14ac:dyDescent="0.3">
      <c r="A72" s="54"/>
      <c r="B72" s="20" t="s">
        <v>307</v>
      </c>
      <c r="C72" s="85" t="s">
        <v>308</v>
      </c>
      <c r="D72" s="34">
        <v>6122340</v>
      </c>
      <c r="E72" s="353"/>
      <c r="F72" s="368"/>
      <c r="G72" s="368"/>
      <c r="H72" s="353"/>
      <c r="I72" s="368"/>
      <c r="J72" s="368"/>
      <c r="K72" s="368"/>
      <c r="L72" s="368"/>
      <c r="M72" s="368"/>
      <c r="N72" s="368"/>
      <c r="O72" s="368"/>
      <c r="P72" s="368"/>
      <c r="Q72" s="368"/>
      <c r="R72" s="358">
        <f>SUM(F72:Q72)-E72</f>
        <v>0</v>
      </c>
      <c r="S72" s="20"/>
      <c r="Z72" s="15"/>
    </row>
    <row r="73" spans="1:26" s="11" customFormat="1" ht="3" customHeight="1" x14ac:dyDescent="0.25">
      <c r="A73" s="159"/>
      <c r="B73" s="160"/>
      <c r="C73" s="161"/>
      <c r="D73" s="162"/>
      <c r="E73" s="359"/>
      <c r="F73" s="359"/>
      <c r="G73" s="359"/>
      <c r="H73" s="359"/>
      <c r="I73" s="359"/>
      <c r="J73" s="359"/>
      <c r="K73" s="359"/>
      <c r="L73" s="359"/>
      <c r="M73" s="359"/>
      <c r="N73" s="359"/>
      <c r="O73" s="359"/>
      <c r="P73" s="359"/>
      <c r="Q73" s="359"/>
      <c r="R73" s="372"/>
      <c r="Z73" s="15"/>
    </row>
    <row r="74" spans="1:26" s="11" customFormat="1" ht="16.5" thickBot="1" x14ac:dyDescent="0.3">
      <c r="A74" s="156"/>
      <c r="B74" s="157" t="s">
        <v>775</v>
      </c>
      <c r="C74" s="157"/>
      <c r="D74" s="158"/>
      <c r="E74" s="362">
        <f>ROUND(SUM(E34:E73),2)</f>
        <v>0</v>
      </c>
      <c r="F74" s="373">
        <f t="shared" ref="F74:R74" si="5">SUM(F34:F73)</f>
        <v>0</v>
      </c>
      <c r="G74" s="373">
        <f t="shared" si="5"/>
        <v>0</v>
      </c>
      <c r="H74" s="373">
        <f t="shared" si="5"/>
        <v>0</v>
      </c>
      <c r="I74" s="373">
        <f t="shared" si="5"/>
        <v>0</v>
      </c>
      <c r="J74" s="373">
        <f t="shared" si="5"/>
        <v>0</v>
      </c>
      <c r="K74" s="373">
        <f t="shared" si="5"/>
        <v>0</v>
      </c>
      <c r="L74" s="373">
        <f t="shared" si="5"/>
        <v>0</v>
      </c>
      <c r="M74" s="373">
        <f t="shared" si="5"/>
        <v>0</v>
      </c>
      <c r="N74" s="373">
        <f t="shared" si="5"/>
        <v>0</v>
      </c>
      <c r="O74" s="373">
        <f t="shared" si="5"/>
        <v>0</v>
      </c>
      <c r="P74" s="373">
        <f t="shared" si="5"/>
        <v>0</v>
      </c>
      <c r="Q74" s="373">
        <f t="shared" si="5"/>
        <v>0</v>
      </c>
      <c r="R74" s="364">
        <f t="shared" si="5"/>
        <v>0</v>
      </c>
      <c r="Z74" s="15"/>
    </row>
    <row r="75" spans="1:26" s="11" customFormat="1" ht="12" customHeight="1" thickBot="1" x14ac:dyDescent="0.3">
      <c r="C75" s="5"/>
      <c r="D75" s="34"/>
      <c r="E75" s="367"/>
      <c r="F75" s="367"/>
      <c r="G75" s="367"/>
      <c r="H75" s="367"/>
      <c r="I75" s="367"/>
      <c r="J75" s="367"/>
      <c r="K75" s="367"/>
      <c r="L75" s="367"/>
      <c r="M75" s="367"/>
      <c r="N75" s="367"/>
      <c r="O75" s="367"/>
      <c r="P75" s="367"/>
      <c r="Q75" s="367"/>
      <c r="R75" s="374"/>
      <c r="Z75" s="15"/>
    </row>
    <row r="76" spans="1:26" s="11" customFormat="1" ht="12" hidden="1" customHeight="1" thickBot="1" x14ac:dyDescent="0.3">
      <c r="C76" s="5"/>
      <c r="D76" s="34"/>
      <c r="E76" s="367"/>
      <c r="F76" s="367"/>
      <c r="G76" s="367"/>
      <c r="H76" s="367"/>
      <c r="I76" s="367"/>
      <c r="J76" s="367"/>
      <c r="K76" s="367"/>
      <c r="L76" s="367"/>
      <c r="M76" s="367"/>
      <c r="N76" s="367"/>
      <c r="O76" s="367"/>
      <c r="P76" s="367"/>
      <c r="Q76" s="367"/>
      <c r="R76" s="374"/>
      <c r="Z76" s="15"/>
    </row>
    <row r="77" spans="1:26" s="11" customFormat="1" ht="18.600000000000001" customHeight="1" x14ac:dyDescent="0.25">
      <c r="A77" s="50"/>
      <c r="B77" s="87" t="s">
        <v>776</v>
      </c>
      <c r="C77" s="87"/>
      <c r="D77" s="81"/>
      <c r="E77" s="365"/>
      <c r="F77" s="365"/>
      <c r="G77" s="365"/>
      <c r="H77" s="365"/>
      <c r="I77" s="365"/>
      <c r="J77" s="365"/>
      <c r="K77" s="365"/>
      <c r="L77" s="365"/>
      <c r="M77" s="365"/>
      <c r="N77" s="365"/>
      <c r="O77" s="365"/>
      <c r="P77" s="365"/>
      <c r="Q77" s="365"/>
      <c r="R77" s="366"/>
      <c r="Z77" s="15"/>
    </row>
    <row r="78" spans="1:26" s="11" customFormat="1" x14ac:dyDescent="0.25">
      <c r="A78" s="54"/>
      <c r="B78" s="11" t="s">
        <v>309</v>
      </c>
      <c r="C78" s="88" t="s">
        <v>310</v>
      </c>
      <c r="D78" s="34">
        <v>4190170</v>
      </c>
      <c r="E78" s="370"/>
      <c r="F78" s="375"/>
      <c r="G78" s="376"/>
      <c r="H78" s="376"/>
      <c r="I78" s="376"/>
      <c r="J78" s="376"/>
      <c r="K78" s="376"/>
      <c r="L78" s="376"/>
      <c r="M78" s="376"/>
      <c r="N78" s="376"/>
      <c r="O78" s="376"/>
      <c r="P78" s="376"/>
      <c r="Q78" s="376"/>
      <c r="R78" s="355">
        <f>SUM(F78:Q78)-E78</f>
        <v>0</v>
      </c>
      <c r="Z78" s="15"/>
    </row>
    <row r="79" spans="1:26" s="11" customFormat="1" x14ac:dyDescent="0.25">
      <c r="A79" s="54"/>
      <c r="B79" s="11" t="s">
        <v>311</v>
      </c>
      <c r="C79" s="88" t="s">
        <v>312</v>
      </c>
      <c r="D79" s="34">
        <v>4190430</v>
      </c>
      <c r="E79" s="369"/>
      <c r="F79" s="375"/>
      <c r="G79" s="376"/>
      <c r="H79" s="376"/>
      <c r="I79" s="376"/>
      <c r="J79" s="376"/>
      <c r="K79" s="376"/>
      <c r="L79" s="376"/>
      <c r="M79" s="376"/>
      <c r="N79" s="376"/>
      <c r="O79" s="376"/>
      <c r="P79" s="376"/>
      <c r="Q79" s="376"/>
      <c r="R79" s="355">
        <f>SUM(F79:Q79)-E79</f>
        <v>0</v>
      </c>
      <c r="Z79" s="15"/>
    </row>
    <row r="80" spans="1:26" s="11" customFormat="1" ht="16.5" thickBot="1" x14ac:dyDescent="0.3">
      <c r="A80" s="54"/>
      <c r="B80" s="11" t="s">
        <v>313</v>
      </c>
      <c r="C80" s="85" t="s">
        <v>777</v>
      </c>
      <c r="D80" s="34">
        <v>6181510</v>
      </c>
      <c r="E80" s="367">
        <f>-E69</f>
        <v>0</v>
      </c>
      <c r="F80" s="375"/>
      <c r="G80" s="376"/>
      <c r="H80" s="376"/>
      <c r="I80" s="376"/>
      <c r="J80" s="376"/>
      <c r="K80" s="376"/>
      <c r="L80" s="376"/>
      <c r="M80" s="376"/>
      <c r="N80" s="376"/>
      <c r="O80" s="376"/>
      <c r="P80" s="376"/>
      <c r="Q80" s="376"/>
      <c r="R80" s="358">
        <f>SUM(F80:Q80)-E80</f>
        <v>0</v>
      </c>
      <c r="Z80" s="15"/>
    </row>
    <row r="81" spans="1:26" s="11" customFormat="1" ht="3" customHeight="1" x14ac:dyDescent="0.25">
      <c r="A81" s="159"/>
      <c r="B81" s="160"/>
      <c r="C81" s="161"/>
      <c r="D81" s="162"/>
      <c r="E81" s="359"/>
      <c r="F81" s="359"/>
      <c r="G81" s="359"/>
      <c r="H81" s="359"/>
      <c r="I81" s="359"/>
      <c r="J81" s="359"/>
      <c r="K81" s="359"/>
      <c r="L81" s="359"/>
      <c r="M81" s="359"/>
      <c r="N81" s="359"/>
      <c r="O81" s="359"/>
      <c r="P81" s="359"/>
      <c r="Q81" s="359"/>
      <c r="R81" s="372"/>
      <c r="Z81" s="15"/>
    </row>
    <row r="82" spans="1:26" s="11" customFormat="1" ht="16.5" thickBot="1" x14ac:dyDescent="0.3">
      <c r="A82" s="156"/>
      <c r="B82" s="157" t="s">
        <v>778</v>
      </c>
      <c r="C82" s="157"/>
      <c r="D82" s="158"/>
      <c r="E82" s="362">
        <f>ROUND(SUM(E78:E80),2)</f>
        <v>0</v>
      </c>
      <c r="F82" s="373">
        <f>SUM(F78:F80)</f>
        <v>0</v>
      </c>
      <c r="G82" s="373">
        <f t="shared" ref="G82:R82" si="6">SUM(G78:G80)</f>
        <v>0</v>
      </c>
      <c r="H82" s="373">
        <f t="shared" si="6"/>
        <v>0</v>
      </c>
      <c r="I82" s="373">
        <f t="shared" si="6"/>
        <v>0</v>
      </c>
      <c r="J82" s="373">
        <f t="shared" si="6"/>
        <v>0</v>
      </c>
      <c r="K82" s="373">
        <f t="shared" si="6"/>
        <v>0</v>
      </c>
      <c r="L82" s="373">
        <f t="shared" si="6"/>
        <v>0</v>
      </c>
      <c r="M82" s="373">
        <f t="shared" si="6"/>
        <v>0</v>
      </c>
      <c r="N82" s="373">
        <f t="shared" si="6"/>
        <v>0</v>
      </c>
      <c r="O82" s="373">
        <f t="shared" si="6"/>
        <v>0</v>
      </c>
      <c r="P82" s="373">
        <f t="shared" si="6"/>
        <v>0</v>
      </c>
      <c r="Q82" s="373">
        <f t="shared" si="6"/>
        <v>0</v>
      </c>
      <c r="R82" s="364">
        <f t="shared" si="6"/>
        <v>0</v>
      </c>
      <c r="Z82" s="15"/>
    </row>
    <row r="83" spans="1:26" s="11" customFormat="1" ht="12" customHeight="1" thickBot="1" x14ac:dyDescent="0.3">
      <c r="B83" s="36"/>
      <c r="C83" s="5"/>
      <c r="D83" s="34"/>
      <c r="E83" s="367"/>
      <c r="F83" s="367"/>
      <c r="G83" s="367"/>
      <c r="H83" s="367"/>
      <c r="I83" s="367"/>
      <c r="J83" s="367"/>
      <c r="K83" s="367"/>
      <c r="L83" s="367"/>
      <c r="M83" s="367"/>
      <c r="N83" s="367"/>
      <c r="O83" s="367"/>
      <c r="P83" s="367"/>
      <c r="Q83" s="367"/>
      <c r="R83" s="367"/>
      <c r="Z83" s="15"/>
    </row>
    <row r="84" spans="1:26" s="11" customFormat="1" x14ac:dyDescent="0.25">
      <c r="A84" s="50"/>
      <c r="B84" s="87" t="s">
        <v>779</v>
      </c>
      <c r="C84" s="87"/>
      <c r="D84" s="81"/>
      <c r="E84" s="365"/>
      <c r="F84" s="365"/>
      <c r="G84" s="365"/>
      <c r="H84" s="365"/>
      <c r="I84" s="365"/>
      <c r="J84" s="365"/>
      <c r="K84" s="365"/>
      <c r="L84" s="365"/>
      <c r="M84" s="365"/>
      <c r="N84" s="365"/>
      <c r="O84" s="365"/>
      <c r="P84" s="365"/>
      <c r="Q84" s="365"/>
      <c r="R84" s="366"/>
      <c r="Z84" s="15"/>
    </row>
    <row r="85" spans="1:26" s="11" customFormat="1" x14ac:dyDescent="0.25">
      <c r="A85" s="54"/>
      <c r="B85" s="11" t="s">
        <v>315</v>
      </c>
      <c r="C85" s="5" t="s">
        <v>316</v>
      </c>
      <c r="D85" s="34">
        <v>6180210</v>
      </c>
      <c r="E85" s="354"/>
      <c r="F85" s="368"/>
      <c r="G85" s="354"/>
      <c r="H85" s="354"/>
      <c r="I85" s="354"/>
      <c r="J85" s="354"/>
      <c r="K85" s="354"/>
      <c r="L85" s="354"/>
      <c r="M85" s="354"/>
      <c r="N85" s="354"/>
      <c r="O85" s="354"/>
      <c r="P85" s="354"/>
      <c r="Q85" s="354"/>
      <c r="R85" s="355">
        <f>SUM(F85:Q85)-E85</f>
        <v>0</v>
      </c>
      <c r="Z85" s="15"/>
    </row>
    <row r="86" spans="1:26" s="11" customFormat="1" x14ac:dyDescent="0.25">
      <c r="A86" s="54"/>
      <c r="B86" s="11" t="s">
        <v>317</v>
      </c>
      <c r="C86" s="5" t="s">
        <v>318</v>
      </c>
      <c r="D86" s="34">
        <v>6180200</v>
      </c>
      <c r="E86" s="353"/>
      <c r="F86" s="377"/>
      <c r="G86" s="353"/>
      <c r="H86" s="353"/>
      <c r="I86" s="353"/>
      <c r="J86" s="353"/>
      <c r="K86" s="353"/>
      <c r="L86" s="353"/>
      <c r="M86" s="353"/>
      <c r="N86" s="353"/>
      <c r="O86" s="353"/>
      <c r="P86" s="353"/>
      <c r="Q86" s="353"/>
      <c r="R86" s="355">
        <f>SUM(F86:Q86)-E86</f>
        <v>0</v>
      </c>
      <c r="Z86" s="15"/>
    </row>
    <row r="87" spans="1:26" s="11" customFormat="1" x14ac:dyDescent="0.25">
      <c r="A87" s="54"/>
      <c r="B87" s="11" t="s">
        <v>319</v>
      </c>
      <c r="C87" s="5" t="s">
        <v>320</v>
      </c>
      <c r="D87" s="56">
        <v>6180230</v>
      </c>
      <c r="E87" s="353"/>
      <c r="F87" s="377"/>
      <c r="G87" s="353"/>
      <c r="H87" s="353"/>
      <c r="I87" s="353"/>
      <c r="J87" s="353"/>
      <c r="K87" s="353"/>
      <c r="L87" s="353"/>
      <c r="M87" s="353"/>
      <c r="N87" s="353"/>
      <c r="O87" s="353"/>
      <c r="P87" s="353"/>
      <c r="Q87" s="353"/>
      <c r="R87" s="355">
        <f>SUM(F87:Q87)-E87</f>
        <v>0</v>
      </c>
      <c r="Z87" s="15"/>
    </row>
    <row r="88" spans="1:26" s="11" customFormat="1" x14ac:dyDescent="0.25">
      <c r="A88" s="54"/>
      <c r="B88" s="11" t="s">
        <v>321</v>
      </c>
      <c r="C88" s="5" t="s">
        <v>272</v>
      </c>
      <c r="D88" s="34">
        <v>6180260</v>
      </c>
      <c r="E88" s="378"/>
      <c r="F88" s="379"/>
      <c r="G88" s="378"/>
      <c r="H88" s="378"/>
      <c r="I88" s="378"/>
      <c r="J88" s="378"/>
      <c r="K88" s="378"/>
      <c r="L88" s="378"/>
      <c r="M88" s="378"/>
      <c r="N88" s="378"/>
      <c r="O88" s="378"/>
      <c r="P88" s="378"/>
      <c r="Q88" s="378"/>
      <c r="R88" s="358">
        <f t="shared" ref="R88:R91" si="7">SUM(F88:Q88)-E88</f>
        <v>0</v>
      </c>
      <c r="Z88" s="15"/>
    </row>
    <row r="89" spans="1:26" s="11" customFormat="1" x14ac:dyDescent="0.25">
      <c r="A89" s="54"/>
      <c r="B89" s="11" t="s">
        <v>322</v>
      </c>
      <c r="C89" s="5" t="s">
        <v>323</v>
      </c>
      <c r="D89" s="34">
        <v>6180261</v>
      </c>
      <c r="E89" s="378"/>
      <c r="F89" s="379"/>
      <c r="G89" s="378"/>
      <c r="H89" s="378"/>
      <c r="I89" s="378"/>
      <c r="J89" s="378"/>
      <c r="K89" s="378"/>
      <c r="L89" s="378"/>
      <c r="M89" s="378"/>
      <c r="N89" s="378"/>
      <c r="O89" s="378"/>
      <c r="P89" s="378"/>
      <c r="Q89" s="378"/>
      <c r="R89" s="358">
        <f t="shared" si="7"/>
        <v>0</v>
      </c>
      <c r="Z89" s="15"/>
    </row>
    <row r="90" spans="1:26" s="11" customFormat="1" x14ac:dyDescent="0.25">
      <c r="A90" s="54"/>
      <c r="B90" s="11" t="s">
        <v>324</v>
      </c>
      <c r="C90" s="5" t="s">
        <v>325</v>
      </c>
      <c r="D90" s="34">
        <v>6180262</v>
      </c>
      <c r="E90" s="378"/>
      <c r="F90" s="379"/>
      <c r="G90" s="378"/>
      <c r="H90" s="378"/>
      <c r="I90" s="378"/>
      <c r="J90" s="378"/>
      <c r="K90" s="378"/>
      <c r="L90" s="378"/>
      <c r="M90" s="378"/>
      <c r="N90" s="378"/>
      <c r="O90" s="378"/>
      <c r="P90" s="378"/>
      <c r="Q90" s="378"/>
      <c r="R90" s="358">
        <f t="shared" si="7"/>
        <v>0</v>
      </c>
      <c r="Z90" s="15"/>
    </row>
    <row r="91" spans="1:26" s="11" customFormat="1" x14ac:dyDescent="0.25">
      <c r="A91" s="54"/>
      <c r="B91" s="11" t="s">
        <v>326</v>
      </c>
      <c r="C91" s="5" t="s">
        <v>280</v>
      </c>
      <c r="D91" s="34">
        <v>6180263</v>
      </c>
      <c r="E91" s="378"/>
      <c r="F91" s="379"/>
      <c r="G91" s="378"/>
      <c r="H91" s="378"/>
      <c r="I91" s="378"/>
      <c r="J91" s="378"/>
      <c r="K91" s="378"/>
      <c r="L91" s="378"/>
      <c r="M91" s="378"/>
      <c r="N91" s="378"/>
      <c r="O91" s="378"/>
      <c r="P91" s="378"/>
      <c r="Q91" s="378"/>
      <c r="R91" s="358">
        <f t="shared" si="7"/>
        <v>0</v>
      </c>
      <c r="Z91" s="15"/>
    </row>
    <row r="92" spans="1:26" s="11" customFormat="1" ht="16.5" thickBot="1" x14ac:dyDescent="0.3">
      <c r="A92" s="54"/>
      <c r="B92" s="11" t="s">
        <v>849</v>
      </c>
      <c r="C92" s="5" t="s">
        <v>328</v>
      </c>
      <c r="D92" s="34">
        <v>6180264</v>
      </c>
      <c r="E92" s="378"/>
      <c r="F92" s="379"/>
      <c r="G92" s="378"/>
      <c r="H92" s="378"/>
      <c r="I92" s="378"/>
      <c r="J92" s="378"/>
      <c r="K92" s="378"/>
      <c r="L92" s="378"/>
      <c r="M92" s="378"/>
      <c r="N92" s="378"/>
      <c r="O92" s="378"/>
      <c r="P92" s="378"/>
      <c r="Q92" s="378"/>
      <c r="R92" s="358">
        <f>SUM(F92:Q92)-E92</f>
        <v>0</v>
      </c>
      <c r="Z92" s="15"/>
    </row>
    <row r="93" spans="1:26" s="11" customFormat="1" ht="3" customHeight="1" x14ac:dyDescent="0.25">
      <c r="A93" s="159"/>
      <c r="B93" s="160"/>
      <c r="C93" s="161"/>
      <c r="D93" s="162"/>
      <c r="E93" s="359"/>
      <c r="F93" s="359"/>
      <c r="G93" s="359"/>
      <c r="H93" s="359"/>
      <c r="I93" s="359"/>
      <c r="J93" s="359"/>
      <c r="K93" s="359"/>
      <c r="L93" s="359"/>
      <c r="M93" s="359"/>
      <c r="N93" s="359"/>
      <c r="O93" s="359"/>
      <c r="P93" s="359"/>
      <c r="Q93" s="359"/>
      <c r="R93" s="372"/>
      <c r="Z93" s="15"/>
    </row>
    <row r="94" spans="1:26" s="11" customFormat="1" ht="16.5" thickBot="1" x14ac:dyDescent="0.3">
      <c r="A94" s="156"/>
      <c r="B94" s="157" t="s">
        <v>780</v>
      </c>
      <c r="C94" s="157"/>
      <c r="D94" s="158"/>
      <c r="E94" s="362">
        <f>ROUND(SUM(E85:E92),2)</f>
        <v>0</v>
      </c>
      <c r="F94" s="373">
        <f>SUM(F85:F92)</f>
        <v>0</v>
      </c>
      <c r="G94" s="373">
        <f t="shared" ref="G94:R94" si="8">SUM(G85:G92)</f>
        <v>0</v>
      </c>
      <c r="H94" s="373">
        <f t="shared" si="8"/>
        <v>0</v>
      </c>
      <c r="I94" s="373">
        <f t="shared" si="8"/>
        <v>0</v>
      </c>
      <c r="J94" s="373">
        <f t="shared" si="8"/>
        <v>0</v>
      </c>
      <c r="K94" s="373">
        <f t="shared" si="8"/>
        <v>0</v>
      </c>
      <c r="L94" s="373">
        <f t="shared" si="8"/>
        <v>0</v>
      </c>
      <c r="M94" s="373">
        <f t="shared" si="8"/>
        <v>0</v>
      </c>
      <c r="N94" s="373">
        <f t="shared" si="8"/>
        <v>0</v>
      </c>
      <c r="O94" s="373">
        <f t="shared" si="8"/>
        <v>0</v>
      </c>
      <c r="P94" s="373">
        <f t="shared" si="8"/>
        <v>0</v>
      </c>
      <c r="Q94" s="373">
        <f t="shared" si="8"/>
        <v>0</v>
      </c>
      <c r="R94" s="364">
        <f t="shared" si="8"/>
        <v>0</v>
      </c>
      <c r="Z94" s="15"/>
    </row>
    <row r="95" spans="1:26" s="11" customFormat="1" ht="12" customHeight="1" thickBot="1" x14ac:dyDescent="0.3">
      <c r="B95" s="36"/>
      <c r="C95" s="5"/>
      <c r="D95" s="34"/>
      <c r="E95" s="367"/>
      <c r="F95" s="367"/>
      <c r="G95" s="367"/>
      <c r="H95" s="367"/>
      <c r="I95" s="367"/>
      <c r="J95" s="367"/>
      <c r="K95" s="367"/>
      <c r="L95" s="367"/>
      <c r="M95" s="367"/>
      <c r="N95" s="367"/>
      <c r="O95" s="367"/>
      <c r="P95" s="367"/>
      <c r="Q95" s="367"/>
      <c r="R95" s="374"/>
      <c r="Z95" s="15"/>
    </row>
    <row r="96" spans="1:26" s="11" customFormat="1" ht="16.5" thickBot="1" x14ac:dyDescent="0.3">
      <c r="A96" s="125"/>
      <c r="B96" s="126" t="s">
        <v>850</v>
      </c>
      <c r="C96" s="126"/>
      <c r="D96" s="127"/>
      <c r="E96" s="380"/>
      <c r="F96" s="380"/>
      <c r="G96" s="380"/>
      <c r="H96" s="380"/>
      <c r="I96" s="380"/>
      <c r="J96" s="380"/>
      <c r="K96" s="380"/>
      <c r="L96" s="380"/>
      <c r="M96" s="380"/>
      <c r="N96" s="380"/>
      <c r="O96" s="380"/>
      <c r="P96" s="380"/>
      <c r="Q96" s="380"/>
      <c r="R96" s="381"/>
      <c r="Z96" s="15"/>
    </row>
    <row r="97" spans="1:26" s="11" customFormat="1" x14ac:dyDescent="0.25">
      <c r="A97" s="50"/>
      <c r="B97" s="51" t="s">
        <v>417</v>
      </c>
      <c r="C97" s="80" t="s">
        <v>782</v>
      </c>
      <c r="D97" s="81"/>
      <c r="E97" s="365">
        <f>IFERROR(SUM('Original Budget'!E97),"")</f>
        <v>0</v>
      </c>
      <c r="F97" s="365"/>
      <c r="G97" s="365"/>
      <c r="H97" s="365"/>
      <c r="I97" s="365"/>
      <c r="J97" s="365"/>
      <c r="K97" s="365"/>
      <c r="L97" s="365"/>
      <c r="M97" s="365"/>
      <c r="N97" s="365"/>
      <c r="O97" s="365"/>
      <c r="P97" s="365"/>
      <c r="Q97" s="365"/>
      <c r="R97" s="366"/>
      <c r="Z97" s="15"/>
    </row>
    <row r="98" spans="1:26" s="11" customFormat="1" x14ac:dyDescent="0.25">
      <c r="A98" s="54"/>
      <c r="B98" s="11" t="s">
        <v>418</v>
      </c>
      <c r="C98" s="5" t="s">
        <v>783</v>
      </c>
      <c r="D98" s="34"/>
      <c r="E98" s="367">
        <f>IFERROR(SUM('Original Budget'!E98),"")</f>
        <v>0</v>
      </c>
      <c r="F98" s="367"/>
      <c r="G98" s="367"/>
      <c r="H98" s="367"/>
      <c r="I98" s="367"/>
      <c r="J98" s="367"/>
      <c r="K98" s="367"/>
      <c r="L98" s="367"/>
      <c r="M98" s="367"/>
      <c r="N98" s="367"/>
      <c r="O98" s="367"/>
      <c r="P98" s="367"/>
      <c r="Q98" s="367"/>
      <c r="R98" s="357"/>
      <c r="Z98" s="15"/>
    </row>
    <row r="99" spans="1:26" s="11" customFormat="1" x14ac:dyDescent="0.25">
      <c r="A99" s="118"/>
      <c r="B99" s="119" t="s">
        <v>421</v>
      </c>
      <c r="C99" s="120" t="s">
        <v>784</v>
      </c>
      <c r="D99" s="121"/>
      <c r="E99" s="382">
        <f>IFERROR(SUM('Original Budget'!E99),"")</f>
        <v>0</v>
      </c>
      <c r="F99" s="382"/>
      <c r="G99" s="382"/>
      <c r="H99" s="382"/>
      <c r="I99" s="382"/>
      <c r="J99" s="382"/>
      <c r="K99" s="382"/>
      <c r="L99" s="382"/>
      <c r="M99" s="382"/>
      <c r="N99" s="382"/>
      <c r="O99" s="382"/>
      <c r="P99" s="382"/>
      <c r="Q99" s="382"/>
      <c r="R99" s="383"/>
      <c r="Z99" s="15"/>
    </row>
    <row r="100" spans="1:26" s="1" customFormat="1" ht="16.5" thickBot="1" x14ac:dyDescent="0.3">
      <c r="A100" s="98"/>
      <c r="B100" s="90" t="s">
        <v>785</v>
      </c>
      <c r="C100" s="99"/>
      <c r="D100" s="59"/>
      <c r="E100" s="384">
        <f>SUM(E97:E99)</f>
        <v>0</v>
      </c>
      <c r="F100" s="384"/>
      <c r="G100" s="384"/>
      <c r="H100" s="384"/>
      <c r="I100" s="384"/>
      <c r="J100" s="384"/>
      <c r="K100" s="384"/>
      <c r="L100" s="384"/>
      <c r="M100" s="384"/>
      <c r="N100" s="384"/>
      <c r="O100" s="384"/>
      <c r="P100" s="384"/>
      <c r="Q100" s="384"/>
      <c r="R100" s="385"/>
      <c r="Z100" s="16"/>
    </row>
    <row r="101" spans="1:26" s="11" customFormat="1" ht="3" customHeight="1" thickBot="1" x14ac:dyDescent="0.3">
      <c r="A101" s="54"/>
      <c r="B101" s="1"/>
      <c r="C101" s="5"/>
      <c r="D101" s="34"/>
      <c r="E101" s="367"/>
      <c r="F101" s="367"/>
      <c r="G101" s="367"/>
      <c r="H101" s="367"/>
      <c r="I101" s="367"/>
      <c r="J101" s="367"/>
      <c r="K101" s="367"/>
      <c r="L101" s="367"/>
      <c r="M101" s="367"/>
      <c r="N101" s="367"/>
      <c r="O101" s="367"/>
      <c r="P101" s="367"/>
      <c r="Q101" s="367"/>
      <c r="R101" s="357"/>
      <c r="Z101" s="15"/>
    </row>
    <row r="102" spans="1:26" s="11" customFormat="1" x14ac:dyDescent="0.25">
      <c r="A102" s="50"/>
      <c r="B102" s="92" t="s">
        <v>419</v>
      </c>
      <c r="C102" s="80" t="s">
        <v>786</v>
      </c>
      <c r="D102" s="81"/>
      <c r="E102" s="365">
        <f>IFERROR(SUM('Original Budget'!E102),"")</f>
        <v>0</v>
      </c>
      <c r="F102" s="365"/>
      <c r="G102" s="365"/>
      <c r="H102" s="365"/>
      <c r="I102" s="365"/>
      <c r="J102" s="365"/>
      <c r="K102" s="365"/>
      <c r="L102" s="365"/>
      <c r="M102" s="365"/>
      <c r="N102" s="365"/>
      <c r="O102" s="365"/>
      <c r="P102" s="365"/>
      <c r="Q102" s="365"/>
      <c r="R102" s="366"/>
      <c r="Z102" s="15"/>
    </row>
    <row r="103" spans="1:26" s="11" customFormat="1" x14ac:dyDescent="0.25">
      <c r="A103" s="118"/>
      <c r="B103" s="124" t="s">
        <v>420</v>
      </c>
      <c r="C103" s="120" t="s">
        <v>787</v>
      </c>
      <c r="D103" s="121"/>
      <c r="E103" s="382">
        <f>IFERROR(SUM('Original Budget'!E103),"")</f>
        <v>0</v>
      </c>
      <c r="F103" s="382"/>
      <c r="G103" s="382"/>
      <c r="H103" s="382"/>
      <c r="I103" s="382"/>
      <c r="J103" s="382"/>
      <c r="K103" s="382"/>
      <c r="L103" s="382"/>
      <c r="M103" s="382"/>
      <c r="N103" s="382"/>
      <c r="O103" s="382"/>
      <c r="P103" s="382"/>
      <c r="Q103" s="382"/>
      <c r="R103" s="383"/>
      <c r="Z103" s="15"/>
    </row>
    <row r="104" spans="1:26" s="1" customFormat="1" ht="16.5" thickBot="1" x14ac:dyDescent="0.3">
      <c r="A104" s="98"/>
      <c r="B104" s="90" t="s">
        <v>788</v>
      </c>
      <c r="C104" s="99"/>
      <c r="D104" s="59"/>
      <c r="E104" s="384">
        <f>SUM(E102:E103)</f>
        <v>0</v>
      </c>
      <c r="F104" s="384"/>
      <c r="G104" s="384"/>
      <c r="H104" s="384"/>
      <c r="I104" s="384"/>
      <c r="J104" s="384"/>
      <c r="K104" s="384"/>
      <c r="L104" s="384"/>
      <c r="M104" s="384"/>
      <c r="N104" s="384"/>
      <c r="O104" s="384"/>
      <c r="P104" s="384"/>
      <c r="Q104" s="384"/>
      <c r="R104" s="385"/>
      <c r="Z104" s="16"/>
    </row>
    <row r="105" spans="1:26" s="11" customFormat="1" ht="3" customHeight="1" x14ac:dyDescent="0.25">
      <c r="A105" s="93"/>
      <c r="B105" s="117"/>
      <c r="C105" s="111"/>
      <c r="D105" s="95"/>
      <c r="E105" s="386"/>
      <c r="F105" s="386"/>
      <c r="G105" s="386"/>
      <c r="H105" s="386"/>
      <c r="I105" s="386"/>
      <c r="J105" s="386"/>
      <c r="K105" s="386"/>
      <c r="L105" s="386"/>
      <c r="M105" s="386"/>
      <c r="N105" s="386"/>
      <c r="O105" s="386"/>
      <c r="P105" s="386"/>
      <c r="Q105" s="386"/>
      <c r="R105" s="387"/>
      <c r="Z105" s="15"/>
    </row>
    <row r="106" spans="1:26" s="1" customFormat="1" ht="16.5" thickBot="1" x14ac:dyDescent="0.3">
      <c r="A106" s="131"/>
      <c r="B106" s="132" t="s">
        <v>789</v>
      </c>
      <c r="C106" s="133"/>
      <c r="D106" s="134"/>
      <c r="E106" s="388">
        <f>E100+E104</f>
        <v>0</v>
      </c>
      <c r="F106" s="388"/>
      <c r="G106" s="388"/>
      <c r="H106" s="388"/>
      <c r="I106" s="388"/>
      <c r="J106" s="388"/>
      <c r="K106" s="388"/>
      <c r="L106" s="388"/>
      <c r="M106" s="388"/>
      <c r="N106" s="388"/>
      <c r="O106" s="388"/>
      <c r="P106" s="388"/>
      <c r="Q106" s="388"/>
      <c r="R106" s="389"/>
      <c r="Z106" s="16"/>
    </row>
    <row r="107" spans="1:26" s="11" customFormat="1" ht="16.5" thickBot="1" x14ac:dyDescent="0.3">
      <c r="B107" s="1"/>
      <c r="C107" s="5"/>
      <c r="D107" s="34"/>
      <c r="E107" s="367"/>
      <c r="F107" s="367"/>
      <c r="G107" s="367"/>
      <c r="H107" s="367"/>
      <c r="I107" s="367"/>
      <c r="J107" s="367"/>
      <c r="K107" s="367"/>
      <c r="L107" s="367"/>
      <c r="M107" s="367"/>
      <c r="N107" s="367"/>
      <c r="O107" s="367"/>
      <c r="P107" s="367"/>
      <c r="Q107" s="367"/>
      <c r="R107" s="374"/>
      <c r="Z107" s="15"/>
    </row>
    <row r="108" spans="1:26" s="11" customFormat="1" ht="16.5" thickBot="1" x14ac:dyDescent="0.3">
      <c r="A108" s="159"/>
      <c r="B108" s="163" t="s">
        <v>790</v>
      </c>
      <c r="C108" s="163"/>
      <c r="D108" s="162"/>
      <c r="E108" s="359"/>
      <c r="F108" s="359"/>
      <c r="G108" s="359"/>
      <c r="H108" s="359"/>
      <c r="I108" s="359"/>
      <c r="J108" s="359"/>
      <c r="K108" s="359"/>
      <c r="L108" s="359"/>
      <c r="M108" s="359"/>
      <c r="N108" s="359"/>
      <c r="O108" s="359"/>
      <c r="P108" s="359"/>
      <c r="Q108" s="359"/>
      <c r="R108" s="372"/>
      <c r="Z108" s="15"/>
    </row>
    <row r="109" spans="1:26" s="11" customFormat="1" x14ac:dyDescent="0.25">
      <c r="A109" s="50"/>
      <c r="B109" s="51" t="s">
        <v>417</v>
      </c>
      <c r="C109" s="80" t="s">
        <v>782</v>
      </c>
      <c r="D109" s="81"/>
      <c r="E109" s="365">
        <v>0</v>
      </c>
      <c r="F109" s="365"/>
      <c r="G109" s="365"/>
      <c r="H109" s="365"/>
      <c r="I109" s="365"/>
      <c r="J109" s="365"/>
      <c r="K109" s="365"/>
      <c r="L109" s="365"/>
      <c r="M109" s="365"/>
      <c r="N109" s="365"/>
      <c r="O109" s="365"/>
      <c r="P109" s="365"/>
      <c r="Q109" s="365"/>
      <c r="R109" s="366"/>
      <c r="Z109" s="15"/>
    </row>
    <row r="110" spans="1:26" s="11" customFormat="1" x14ac:dyDescent="0.25">
      <c r="A110" s="54"/>
      <c r="B110" s="11" t="s">
        <v>418</v>
      </c>
      <c r="C110" s="5" t="str">
        <f>IFERROR(IF(E110&lt;0,"Uncommitted Revenue - THIS IS A DEFICIT BALANCE","Uncommitted Revenue"),"Uncommitted Revenue")</f>
        <v>Uncommitted Revenue</v>
      </c>
      <c r="D110" s="34"/>
      <c r="E110" s="367">
        <f>-SUM(E100)-SUM(E31+E74)-E111</f>
        <v>0</v>
      </c>
      <c r="F110" s="367"/>
      <c r="G110" s="367"/>
      <c r="H110" s="367"/>
      <c r="I110" s="367"/>
      <c r="J110" s="367"/>
      <c r="K110" s="367"/>
      <c r="L110" s="367"/>
      <c r="M110" s="367"/>
      <c r="N110" s="367"/>
      <c r="O110" s="367"/>
      <c r="P110" s="367"/>
      <c r="Q110" s="367"/>
      <c r="R110" s="357"/>
      <c r="Z110" s="15"/>
    </row>
    <row r="111" spans="1:26" s="11" customFormat="1" x14ac:dyDescent="0.25">
      <c r="A111" s="118"/>
      <c r="B111" s="119" t="s">
        <v>421</v>
      </c>
      <c r="C111" s="120" t="s">
        <v>784</v>
      </c>
      <c r="D111" s="121"/>
      <c r="E111" s="382">
        <f>-SUM(E99+E28+E29+E71+E72)</f>
        <v>0</v>
      </c>
      <c r="F111" s="382"/>
      <c r="G111" s="382"/>
      <c r="H111" s="382"/>
      <c r="I111" s="382"/>
      <c r="J111" s="382"/>
      <c r="K111" s="382"/>
      <c r="L111" s="382"/>
      <c r="M111" s="382"/>
      <c r="N111" s="382"/>
      <c r="O111" s="382"/>
      <c r="P111" s="382"/>
      <c r="Q111" s="382"/>
      <c r="R111" s="383"/>
      <c r="Z111" s="15"/>
    </row>
    <row r="112" spans="1:26" s="1" customFormat="1" ht="16.5" thickBot="1" x14ac:dyDescent="0.3">
      <c r="A112" s="98"/>
      <c r="B112" s="90" t="s">
        <v>785</v>
      </c>
      <c r="C112" s="99"/>
      <c r="D112" s="59"/>
      <c r="E112" s="384">
        <f>SUM(E110:E111)</f>
        <v>0</v>
      </c>
      <c r="F112" s="384"/>
      <c r="G112" s="384"/>
      <c r="H112" s="384"/>
      <c r="I112" s="384"/>
      <c r="J112" s="384"/>
      <c r="K112" s="384"/>
      <c r="L112" s="384"/>
      <c r="M112" s="384"/>
      <c r="N112" s="384"/>
      <c r="O112" s="384"/>
      <c r="P112" s="384"/>
      <c r="Q112" s="384"/>
      <c r="R112" s="385"/>
      <c r="Z112" s="16"/>
    </row>
    <row r="113" spans="1:26" s="11" customFormat="1" ht="3" customHeight="1" thickBot="1" x14ac:dyDescent="0.3">
      <c r="A113" s="54"/>
      <c r="B113" s="1"/>
      <c r="C113" s="5"/>
      <c r="D113" s="34"/>
      <c r="E113" s="367"/>
      <c r="F113" s="367"/>
      <c r="G113" s="367"/>
      <c r="H113" s="367"/>
      <c r="I113" s="367"/>
      <c r="J113" s="367"/>
      <c r="K113" s="367"/>
      <c r="L113" s="367"/>
      <c r="M113" s="367"/>
      <c r="N113" s="367"/>
      <c r="O113" s="367"/>
      <c r="P113" s="367"/>
      <c r="Q113" s="367"/>
      <c r="R113" s="357"/>
      <c r="Z113" s="15"/>
    </row>
    <row r="114" spans="1:26" s="11" customFormat="1" x14ac:dyDescent="0.25">
      <c r="A114" s="50"/>
      <c r="B114" s="92" t="s">
        <v>419</v>
      </c>
      <c r="C114" s="80" t="str">
        <f>IF(E114&gt;-0.1,"Devolved Formula Capital","Devolved Formula Capital - THIS CANNOT BE A DEFICIT FIGURE")</f>
        <v>Devolved Formula Capital</v>
      </c>
      <c r="D114" s="81"/>
      <c r="E114" s="365">
        <f>IF(-SUM(E102+E78)&lt;E94,0,-SUM(E102+E78+E94))</f>
        <v>0</v>
      </c>
      <c r="F114" s="365"/>
      <c r="G114" s="365"/>
      <c r="H114" s="365"/>
      <c r="I114" s="365"/>
      <c r="J114" s="365"/>
      <c r="K114" s="365"/>
      <c r="L114" s="365"/>
      <c r="M114" s="365"/>
      <c r="N114" s="365"/>
      <c r="O114" s="365"/>
      <c r="P114" s="365"/>
      <c r="Q114" s="365"/>
      <c r="R114" s="366"/>
      <c r="Z114" s="15"/>
    </row>
    <row r="115" spans="1:26" s="11" customFormat="1" x14ac:dyDescent="0.25">
      <c r="A115" s="118"/>
      <c r="B115" s="124" t="s">
        <v>420</v>
      </c>
      <c r="C115" s="120" t="str">
        <f>IF(E115&lt;0,"Other Capital - THIS CANNOT BE A DEFICIT - PLEASE CORRECT","Other Capital")</f>
        <v>Other Capital</v>
      </c>
      <c r="D115" s="121"/>
      <c r="E115" s="382">
        <f>-SUM(E104+E82+E94+E114)</f>
        <v>0</v>
      </c>
      <c r="F115" s="382"/>
      <c r="G115" s="382"/>
      <c r="H115" s="382"/>
      <c r="I115" s="382"/>
      <c r="J115" s="382"/>
      <c r="K115" s="382"/>
      <c r="L115" s="382"/>
      <c r="M115" s="382"/>
      <c r="N115" s="382"/>
      <c r="O115" s="382"/>
      <c r="P115" s="382"/>
      <c r="Q115" s="382"/>
      <c r="R115" s="383"/>
      <c r="Z115" s="15"/>
    </row>
    <row r="116" spans="1:26" s="1" customFormat="1" ht="16.5" thickBot="1" x14ac:dyDescent="0.3">
      <c r="A116" s="98"/>
      <c r="B116" s="90" t="s">
        <v>788</v>
      </c>
      <c r="C116" s="99"/>
      <c r="D116" s="59"/>
      <c r="E116" s="384">
        <f>SUM(E114:E115)</f>
        <v>0</v>
      </c>
      <c r="F116" s="384"/>
      <c r="G116" s="384"/>
      <c r="H116" s="384"/>
      <c r="I116" s="384"/>
      <c r="J116" s="384"/>
      <c r="K116" s="384"/>
      <c r="L116" s="384"/>
      <c r="M116" s="384"/>
      <c r="N116" s="384"/>
      <c r="O116" s="384"/>
      <c r="P116" s="384"/>
      <c r="Q116" s="384"/>
      <c r="R116" s="385"/>
      <c r="Z116" s="16"/>
    </row>
    <row r="117" spans="1:26" s="11" customFormat="1" ht="3" customHeight="1" x14ac:dyDescent="0.25">
      <c r="A117" s="50"/>
      <c r="B117" s="92"/>
      <c r="C117" s="80"/>
      <c r="D117" s="81"/>
      <c r="E117" s="365"/>
      <c r="F117" s="365"/>
      <c r="G117" s="365"/>
      <c r="H117" s="365"/>
      <c r="I117" s="365"/>
      <c r="J117" s="365"/>
      <c r="K117" s="365"/>
      <c r="L117" s="365"/>
      <c r="M117" s="365"/>
      <c r="N117" s="365"/>
      <c r="O117" s="365"/>
      <c r="P117" s="365"/>
      <c r="Q117" s="365"/>
      <c r="R117" s="366"/>
      <c r="Z117" s="15"/>
    </row>
    <row r="118" spans="1:26" s="101" customFormat="1" ht="25.9" customHeight="1" thickBot="1" x14ac:dyDescent="0.25">
      <c r="A118" s="164"/>
      <c r="B118" s="165" t="str">
        <f>IF(E118&lt;0,"DEFICIT BALANCE CARRIED FORWARD","SURPLUS BALANCE CARRIED FORWARD")</f>
        <v>SURPLUS BALANCE CARRIED FORWARD</v>
      </c>
      <c r="C118" s="166"/>
      <c r="D118" s="167"/>
      <c r="E118" s="390">
        <f>E112+E116</f>
        <v>0</v>
      </c>
      <c r="F118" s="390"/>
      <c r="G118" s="390"/>
      <c r="H118" s="390"/>
      <c r="I118" s="390"/>
      <c r="J118" s="390"/>
      <c r="K118" s="390"/>
      <c r="L118" s="390"/>
      <c r="M118" s="390"/>
      <c r="N118" s="390"/>
      <c r="O118" s="390"/>
      <c r="P118" s="390"/>
      <c r="Q118" s="390"/>
      <c r="R118" s="391"/>
      <c r="Z118" s="102"/>
    </row>
    <row r="119" spans="1:26" s="11" customFormat="1" x14ac:dyDescent="0.25">
      <c r="B119" s="1"/>
      <c r="C119" s="5"/>
      <c r="D119" s="34"/>
      <c r="E119" s="351"/>
      <c r="F119" s="351"/>
      <c r="G119" s="351"/>
      <c r="H119" s="351"/>
      <c r="I119" s="351"/>
      <c r="J119" s="351"/>
      <c r="K119" s="351"/>
      <c r="L119" s="351"/>
      <c r="M119" s="351"/>
      <c r="N119" s="351"/>
      <c r="O119" s="351"/>
      <c r="P119" s="351"/>
      <c r="Q119" s="351"/>
      <c r="R119" s="352"/>
      <c r="Z119" s="15"/>
    </row>
    <row r="120" spans="1:26" s="11" customFormat="1" ht="12" customHeight="1" x14ac:dyDescent="0.3">
      <c r="B120" s="41"/>
      <c r="C120" s="5"/>
      <c r="D120" s="5"/>
      <c r="E120" s="27"/>
      <c r="F120" s="28"/>
      <c r="G120" s="28"/>
      <c r="H120" s="28"/>
      <c r="I120" s="28"/>
      <c r="J120" s="28"/>
      <c r="K120" s="28"/>
      <c r="L120" s="28"/>
      <c r="M120" s="28"/>
      <c r="N120" s="28"/>
      <c r="O120" s="28"/>
      <c r="P120" s="28"/>
      <c r="Q120" s="28"/>
      <c r="R120" s="1"/>
      <c r="Z120" s="15"/>
    </row>
    <row r="121" spans="1:26" s="322" customFormat="1" x14ac:dyDescent="0.25">
      <c r="C121" s="323"/>
      <c r="D121" s="323"/>
      <c r="E121" s="324" t="s">
        <v>791</v>
      </c>
      <c r="F121" s="35"/>
      <c r="G121" s="35"/>
      <c r="H121" s="35"/>
      <c r="I121" s="35"/>
      <c r="J121" s="35"/>
      <c r="K121" s="35"/>
      <c r="L121" s="325" t="s">
        <v>792</v>
      </c>
      <c r="M121" s="325"/>
      <c r="N121" s="325"/>
      <c r="O121" s="325"/>
      <c r="P121" s="325"/>
      <c r="Q121" s="35"/>
      <c r="R121" s="326"/>
      <c r="Z121" s="327"/>
    </row>
    <row r="122" spans="1:26" s="322" customFormat="1" ht="24.95" customHeight="1" x14ac:dyDescent="0.25">
      <c r="C122" s="328" t="s">
        <v>793</v>
      </c>
      <c r="D122" s="329"/>
      <c r="E122" s="1090"/>
      <c r="F122" s="1090"/>
      <c r="G122" s="1090"/>
      <c r="H122" s="1090"/>
      <c r="I122" s="35"/>
      <c r="J122" s="330" t="s">
        <v>794</v>
      </c>
      <c r="K122" s="330"/>
      <c r="L122" s="1090"/>
      <c r="M122" s="1090"/>
      <c r="N122" s="1090"/>
      <c r="O122" s="1090"/>
      <c r="P122" s="1090"/>
      <c r="Q122" s="35"/>
      <c r="R122" s="326"/>
      <c r="Z122" s="327"/>
    </row>
    <row r="123" spans="1:26" s="322" customFormat="1" ht="24.95" customHeight="1" x14ac:dyDescent="0.25">
      <c r="C123" s="328" t="s">
        <v>795</v>
      </c>
      <c r="D123" s="329"/>
      <c r="E123" s="1091"/>
      <c r="F123" s="1091"/>
      <c r="G123" s="1091"/>
      <c r="H123" s="1091"/>
      <c r="I123" s="35"/>
      <c r="J123" s="330" t="s">
        <v>795</v>
      </c>
      <c r="K123" s="330"/>
      <c r="L123" s="1091"/>
      <c r="M123" s="1091"/>
      <c r="N123" s="1091"/>
      <c r="O123" s="1091"/>
      <c r="P123" s="1091"/>
      <c r="Q123" s="35"/>
      <c r="R123" s="326"/>
      <c r="Z123" s="327"/>
    </row>
    <row r="124" spans="1:26" s="322" customFormat="1" ht="24.95" customHeight="1" x14ac:dyDescent="0.25">
      <c r="C124" s="328" t="s">
        <v>796</v>
      </c>
      <c r="D124" s="329"/>
      <c r="E124" s="1090"/>
      <c r="F124" s="1090"/>
      <c r="G124" s="1090"/>
      <c r="H124" s="1090"/>
      <c r="I124" s="35"/>
      <c r="J124" s="330" t="s">
        <v>796</v>
      </c>
      <c r="K124" s="330"/>
      <c r="L124" s="1090"/>
      <c r="M124" s="1090"/>
      <c r="N124" s="1090"/>
      <c r="O124" s="1090"/>
      <c r="P124" s="1090"/>
      <c r="Q124" s="35"/>
      <c r="R124" s="326"/>
      <c r="Z124" s="327"/>
    </row>
    <row r="125" spans="1:26" s="322" customFormat="1" ht="24.95" customHeight="1" x14ac:dyDescent="0.25">
      <c r="C125" s="328" t="s">
        <v>797</v>
      </c>
      <c r="D125" s="329"/>
      <c r="E125" s="1090"/>
      <c r="F125" s="1090"/>
      <c r="G125" s="1090"/>
      <c r="H125" s="1090"/>
      <c r="I125" s="35"/>
      <c r="J125" s="330" t="s">
        <v>797</v>
      </c>
      <c r="K125" s="330"/>
      <c r="L125" s="1090"/>
      <c r="M125" s="1090"/>
      <c r="N125" s="1090"/>
      <c r="O125" s="1090"/>
      <c r="P125" s="1090"/>
      <c r="Q125" s="35"/>
      <c r="R125" s="326"/>
      <c r="Z125" s="327"/>
    </row>
    <row r="126" spans="1:26" s="11" customFormat="1" ht="24.95" customHeight="1" x14ac:dyDescent="0.25">
      <c r="C126" s="43"/>
      <c r="D126" s="44"/>
      <c r="E126" s="43"/>
      <c r="F126" s="43"/>
      <c r="G126" s="43"/>
      <c r="H126" s="43"/>
      <c r="I126" s="43"/>
      <c r="J126" s="43"/>
      <c r="K126" s="43"/>
      <c r="L126" s="43"/>
      <c r="M126" s="43"/>
      <c r="N126" s="43"/>
      <c r="O126" s="43"/>
      <c r="P126" s="43"/>
      <c r="Q126" s="43"/>
      <c r="R126" s="1"/>
      <c r="Z126" s="15"/>
    </row>
    <row r="127" spans="1:26" s="11" customFormat="1" ht="18" x14ac:dyDescent="0.25">
      <c r="A127" s="46" t="s">
        <v>798</v>
      </c>
      <c r="C127" s="47"/>
      <c r="D127" s="47"/>
      <c r="E127" s="48"/>
      <c r="F127" s="28"/>
      <c r="G127" s="28"/>
      <c r="H127" s="28"/>
      <c r="I127" s="28"/>
      <c r="J127" s="13"/>
      <c r="K127" s="28"/>
      <c r="L127" s="28"/>
      <c r="M127" s="28"/>
      <c r="N127" s="28"/>
      <c r="O127" s="28"/>
      <c r="P127" s="28"/>
      <c r="Q127" s="28"/>
      <c r="R127" s="1"/>
      <c r="Z127" s="15"/>
    </row>
    <row r="128" spans="1:26" s="11" customFormat="1" ht="18" x14ac:dyDescent="0.25">
      <c r="A128" s="46"/>
      <c r="B128" s="49"/>
      <c r="C128" s="47"/>
      <c r="D128" s="47"/>
      <c r="E128" s="48"/>
      <c r="F128" s="28"/>
      <c r="G128" s="28"/>
      <c r="H128" s="28"/>
      <c r="I128" s="28"/>
      <c r="J128" s="13"/>
      <c r="K128" s="28"/>
      <c r="L128" s="28"/>
      <c r="M128" s="28"/>
      <c r="N128" s="28"/>
      <c r="O128" s="28"/>
      <c r="P128" s="28"/>
      <c r="Q128" s="28"/>
      <c r="R128" s="1"/>
      <c r="Z128" s="15"/>
    </row>
    <row r="129" spans="1:26" s="11" customFormat="1" ht="18" x14ac:dyDescent="0.25">
      <c r="A129" s="46" t="s">
        <v>986</v>
      </c>
      <c r="C129" s="47"/>
      <c r="D129" s="47"/>
      <c r="E129" s="48"/>
      <c r="F129" s="28"/>
      <c r="G129" s="28"/>
      <c r="H129" s="28"/>
      <c r="I129" s="28"/>
      <c r="J129" s="13"/>
      <c r="K129" s="28"/>
      <c r="L129" s="28"/>
      <c r="M129" s="28"/>
      <c r="N129" s="28"/>
      <c r="O129" s="28"/>
      <c r="P129" s="28"/>
      <c r="Q129" s="28"/>
      <c r="R129" s="1"/>
      <c r="Z129" s="16"/>
    </row>
    <row r="130" spans="1:26" s="1" customFormat="1" ht="12" customHeight="1" x14ac:dyDescent="0.25">
      <c r="G130" s="3"/>
      <c r="H130" s="4"/>
      <c r="I130" s="3"/>
      <c r="J130" s="3"/>
      <c r="L130" s="4"/>
      <c r="M130" s="4"/>
      <c r="N130" s="4"/>
      <c r="O130" s="4"/>
      <c r="P130" s="3"/>
      <c r="Q130" s="3"/>
      <c r="Z130" s="15"/>
    </row>
    <row r="131" spans="1:26" s="11" customFormat="1" ht="12" customHeight="1" x14ac:dyDescent="0.25">
      <c r="C131" s="5"/>
      <c r="D131" s="5"/>
      <c r="E131" s="27"/>
      <c r="F131" s="28"/>
      <c r="G131" s="28"/>
      <c r="H131" s="28"/>
      <c r="I131" s="28"/>
      <c r="J131" s="28"/>
      <c r="K131" s="28"/>
      <c r="L131" s="28"/>
      <c r="M131" s="28"/>
      <c r="N131" s="28"/>
      <c r="O131" s="28"/>
      <c r="P131" s="28"/>
      <c r="Q131" s="28"/>
      <c r="R131" s="1"/>
      <c r="Z131" s="15"/>
    </row>
    <row r="132" spans="1:26" s="11" customFormat="1" ht="12" customHeight="1" x14ac:dyDescent="0.25">
      <c r="R132" s="1"/>
      <c r="Z132" s="15"/>
    </row>
    <row r="133" spans="1:26" s="11" customFormat="1" ht="12" customHeight="1" x14ac:dyDescent="0.25">
      <c r="R133" s="1"/>
      <c r="Z133" s="15"/>
    </row>
    <row r="134" spans="1:26" s="11" customFormat="1" ht="12" customHeight="1" x14ac:dyDescent="0.25">
      <c r="R134" s="1"/>
      <c r="Z134" s="15"/>
    </row>
    <row r="135" spans="1:26" s="11" customFormat="1" ht="12" customHeight="1" x14ac:dyDescent="0.25">
      <c r="R135" s="1"/>
      <c r="Z135" s="15"/>
    </row>
    <row r="136" spans="1:26" s="11" customFormat="1" ht="12" customHeight="1" x14ac:dyDescent="0.25">
      <c r="R136" s="1"/>
      <c r="Z136" s="15"/>
    </row>
    <row r="137" spans="1:26" s="11" customFormat="1" ht="12" customHeight="1" x14ac:dyDescent="0.25">
      <c r="R137" s="1"/>
      <c r="Z137" s="15"/>
    </row>
    <row r="138" spans="1:26" s="11" customFormat="1" ht="12" customHeight="1" x14ac:dyDescent="0.25">
      <c r="R138" s="1"/>
      <c r="Z138" s="15"/>
    </row>
    <row r="139" spans="1:26" s="11" customFormat="1" ht="12" customHeight="1" x14ac:dyDescent="0.25">
      <c r="R139" s="1"/>
      <c r="Z139" s="15"/>
    </row>
    <row r="140" spans="1:26" s="11" customFormat="1" ht="12" customHeight="1" x14ac:dyDescent="0.25">
      <c r="R140" s="1"/>
      <c r="Z140" s="15"/>
    </row>
    <row r="141" spans="1:26" s="11" customFormat="1" ht="12" customHeight="1" x14ac:dyDescent="0.25">
      <c r="R141" s="1"/>
      <c r="Z141" s="15"/>
    </row>
    <row r="142" spans="1:26" s="11" customFormat="1" ht="12" customHeight="1" x14ac:dyDescent="0.25">
      <c r="R142" s="1"/>
      <c r="Z142" s="15"/>
    </row>
    <row r="143" spans="1:26" s="11" customFormat="1" ht="12" customHeight="1" x14ac:dyDescent="0.25">
      <c r="R143" s="1"/>
      <c r="Z143" s="15"/>
    </row>
    <row r="144" spans="1:26" s="11" customFormat="1" ht="12" customHeight="1" x14ac:dyDescent="0.25">
      <c r="R144" s="1"/>
      <c r="Z144" s="15"/>
    </row>
    <row r="145" spans="18:26" s="11" customFormat="1" ht="12" customHeight="1" x14ac:dyDescent="0.25">
      <c r="R145" s="1"/>
      <c r="Z145" s="15"/>
    </row>
    <row r="146" spans="18:26" s="11" customFormat="1" ht="12" customHeight="1" x14ac:dyDescent="0.25">
      <c r="R146" s="1"/>
      <c r="Z146" s="15"/>
    </row>
    <row r="147" spans="18:26" s="11" customFormat="1" ht="12" customHeight="1" x14ac:dyDescent="0.25">
      <c r="R147" s="1"/>
      <c r="Z147" s="15"/>
    </row>
    <row r="148" spans="18:26" s="11" customFormat="1" ht="12" customHeight="1" x14ac:dyDescent="0.25">
      <c r="R148" s="1"/>
      <c r="Z148" s="15"/>
    </row>
    <row r="149" spans="18:26" s="11" customFormat="1" ht="12" customHeight="1" x14ac:dyDescent="0.25">
      <c r="R149" s="1"/>
      <c r="Z149" s="15"/>
    </row>
    <row r="150" spans="18:26" s="11" customFormat="1" ht="12" customHeight="1" x14ac:dyDescent="0.25">
      <c r="R150" s="1"/>
      <c r="Z150" s="15"/>
    </row>
    <row r="151" spans="18:26" s="11" customFormat="1" ht="12" customHeight="1" x14ac:dyDescent="0.25">
      <c r="R151" s="1"/>
      <c r="Z151" s="15"/>
    </row>
    <row r="152" spans="18:26" ht="12" customHeight="1" x14ac:dyDescent="0.25"/>
    <row r="153" spans="18:26" ht="12" customHeight="1" x14ac:dyDescent="0.25"/>
    <row r="154" spans="18:26" ht="12" customHeight="1" x14ac:dyDescent="0.25"/>
    <row r="155" spans="18:26" ht="12" customHeight="1" x14ac:dyDescent="0.25"/>
    <row r="156" spans="18:26" ht="12" customHeight="1" x14ac:dyDescent="0.25"/>
    <row r="157" spans="18:26" ht="12" customHeight="1" x14ac:dyDescent="0.25"/>
    <row r="158" spans="18:26" ht="12" customHeight="1" x14ac:dyDescent="0.25"/>
    <row r="159" spans="18:26" ht="12" customHeight="1" x14ac:dyDescent="0.25"/>
    <row r="160" spans="18:26" ht="12" customHeight="1" x14ac:dyDescent="0.25"/>
    <row r="161" ht="12" customHeight="1" x14ac:dyDescent="0.25"/>
    <row r="162" ht="12" customHeight="1" x14ac:dyDescent="0.25"/>
    <row r="163" ht="12" customHeight="1" x14ac:dyDescent="0.25"/>
    <row r="164" ht="12" customHeight="1" x14ac:dyDescent="0.25"/>
    <row r="165" ht="12" customHeight="1" x14ac:dyDescent="0.25"/>
    <row r="166" ht="12" customHeight="1" x14ac:dyDescent="0.25"/>
    <row r="167" ht="12" customHeight="1" x14ac:dyDescent="0.25"/>
    <row r="168" ht="12" customHeight="1" x14ac:dyDescent="0.25"/>
    <row r="169" ht="12" customHeight="1" x14ac:dyDescent="0.25"/>
    <row r="170" ht="12" customHeight="1" x14ac:dyDescent="0.25"/>
    <row r="171" ht="12" customHeight="1" x14ac:dyDescent="0.25"/>
    <row r="172" ht="12" customHeight="1" x14ac:dyDescent="0.25"/>
    <row r="173" ht="12" customHeight="1" x14ac:dyDescent="0.25"/>
    <row r="174" ht="12" customHeight="1" x14ac:dyDescent="0.25"/>
    <row r="175" ht="12" customHeight="1" x14ac:dyDescent="0.25"/>
    <row r="176" ht="12" customHeight="1" x14ac:dyDescent="0.25"/>
    <row r="177" ht="12" customHeight="1" x14ac:dyDescent="0.25"/>
    <row r="178" ht="12" customHeight="1" x14ac:dyDescent="0.25"/>
    <row r="179" ht="12" customHeight="1" x14ac:dyDescent="0.25"/>
    <row r="180" ht="12" customHeight="1" x14ac:dyDescent="0.25"/>
    <row r="181" ht="12" customHeight="1" x14ac:dyDescent="0.25"/>
    <row r="182" ht="12" customHeight="1" x14ac:dyDescent="0.25"/>
    <row r="183" ht="12" customHeight="1" x14ac:dyDescent="0.25"/>
    <row r="184" ht="12" customHeight="1" x14ac:dyDescent="0.25"/>
    <row r="185" ht="12" customHeight="1" x14ac:dyDescent="0.25"/>
    <row r="186" ht="12" customHeight="1" x14ac:dyDescent="0.25"/>
    <row r="187" ht="12" customHeight="1" x14ac:dyDescent="0.25"/>
    <row r="188" ht="12" customHeight="1" x14ac:dyDescent="0.25"/>
    <row r="189" ht="12" customHeight="1" x14ac:dyDescent="0.25"/>
    <row r="190" ht="12" customHeight="1" x14ac:dyDescent="0.25"/>
    <row r="191" ht="12" customHeight="1" x14ac:dyDescent="0.25"/>
    <row r="192" ht="12" customHeight="1" x14ac:dyDescent="0.25"/>
    <row r="193" ht="12" customHeight="1" x14ac:dyDescent="0.25"/>
    <row r="194" ht="12" customHeight="1" x14ac:dyDescent="0.25"/>
    <row r="195" ht="12" customHeight="1" x14ac:dyDescent="0.25"/>
    <row r="196" ht="12" customHeight="1" x14ac:dyDescent="0.25"/>
    <row r="197" ht="12" customHeight="1" x14ac:dyDescent="0.25"/>
    <row r="198" ht="12" customHeight="1" x14ac:dyDescent="0.25"/>
    <row r="199" ht="12" customHeight="1" x14ac:dyDescent="0.25"/>
    <row r="200" ht="12" customHeight="1" x14ac:dyDescent="0.25"/>
    <row r="201" ht="12" customHeight="1" x14ac:dyDescent="0.25"/>
    <row r="202" ht="12" customHeight="1" x14ac:dyDescent="0.25"/>
    <row r="203" ht="12" customHeight="1" x14ac:dyDescent="0.25"/>
    <row r="204" ht="12" customHeight="1" x14ac:dyDescent="0.25"/>
    <row r="205" ht="12" customHeight="1" x14ac:dyDescent="0.25"/>
    <row r="206" ht="12" customHeight="1" x14ac:dyDescent="0.25"/>
    <row r="207" ht="12" customHeight="1" x14ac:dyDescent="0.25"/>
    <row r="208" ht="12" customHeight="1" x14ac:dyDescent="0.25"/>
    <row r="209" ht="12" customHeight="1" x14ac:dyDescent="0.25"/>
    <row r="210" ht="12" customHeight="1" x14ac:dyDescent="0.25"/>
    <row r="211" ht="12" customHeight="1" x14ac:dyDescent="0.25"/>
    <row r="212" ht="12" customHeight="1" x14ac:dyDescent="0.25"/>
    <row r="213" ht="12" customHeight="1" x14ac:dyDescent="0.25"/>
    <row r="214" ht="12" customHeight="1" x14ac:dyDescent="0.25"/>
    <row r="215" ht="12" customHeight="1" x14ac:dyDescent="0.25"/>
    <row r="216" ht="12" customHeight="1" x14ac:dyDescent="0.25"/>
    <row r="217" ht="12" customHeight="1" x14ac:dyDescent="0.25"/>
    <row r="218" ht="12" customHeight="1" x14ac:dyDescent="0.25"/>
    <row r="219" ht="12" customHeight="1" x14ac:dyDescent="0.25"/>
    <row r="220" ht="12" customHeight="1" x14ac:dyDescent="0.25"/>
    <row r="221" ht="12" customHeight="1" x14ac:dyDescent="0.25"/>
    <row r="222" ht="12" customHeight="1" x14ac:dyDescent="0.25"/>
    <row r="223" ht="12" customHeight="1" x14ac:dyDescent="0.25"/>
    <row r="224" ht="12" customHeight="1" x14ac:dyDescent="0.25"/>
    <row r="225" ht="12" customHeight="1" x14ac:dyDescent="0.25"/>
    <row r="226" ht="12" customHeight="1" x14ac:dyDescent="0.25"/>
    <row r="227" ht="12" customHeight="1" x14ac:dyDescent="0.25"/>
    <row r="228" ht="12" customHeight="1" x14ac:dyDescent="0.25"/>
    <row r="229" ht="12" customHeight="1" x14ac:dyDescent="0.25"/>
    <row r="230" ht="12" customHeight="1" x14ac:dyDescent="0.25"/>
    <row r="231" ht="12" customHeight="1" x14ac:dyDescent="0.25"/>
    <row r="232" ht="12" customHeight="1" x14ac:dyDescent="0.25"/>
    <row r="233" ht="12" customHeight="1" x14ac:dyDescent="0.25"/>
    <row r="234" ht="12" customHeight="1" x14ac:dyDescent="0.25"/>
    <row r="235" ht="12" customHeight="1" x14ac:dyDescent="0.25"/>
    <row r="236" ht="12" customHeight="1" x14ac:dyDescent="0.25"/>
    <row r="237" ht="12" customHeight="1" x14ac:dyDescent="0.25"/>
    <row r="238" ht="12" customHeight="1" x14ac:dyDescent="0.25"/>
    <row r="239" ht="12" customHeight="1" x14ac:dyDescent="0.25"/>
    <row r="240" ht="12" customHeight="1" x14ac:dyDescent="0.25"/>
    <row r="241" ht="12" customHeight="1" x14ac:dyDescent="0.25"/>
    <row r="242" ht="12" customHeight="1" x14ac:dyDescent="0.25"/>
    <row r="243" ht="12" customHeight="1" x14ac:dyDescent="0.25"/>
    <row r="244" ht="12" customHeight="1" x14ac:dyDescent="0.25"/>
    <row r="245" ht="12" customHeight="1" x14ac:dyDescent="0.25"/>
    <row r="246" ht="12" customHeight="1" x14ac:dyDescent="0.25"/>
    <row r="247" ht="12" customHeight="1" x14ac:dyDescent="0.25"/>
    <row r="248" ht="12" customHeight="1" x14ac:dyDescent="0.25"/>
    <row r="249" ht="12" customHeight="1" x14ac:dyDescent="0.25"/>
    <row r="250" ht="12" customHeight="1" x14ac:dyDescent="0.25"/>
    <row r="251" ht="12" customHeight="1" x14ac:dyDescent="0.25"/>
    <row r="252" ht="12" customHeight="1" x14ac:dyDescent="0.25"/>
    <row r="253" ht="12" customHeight="1" x14ac:dyDescent="0.25"/>
    <row r="254" ht="12" customHeight="1" x14ac:dyDescent="0.25"/>
    <row r="255" ht="12" customHeight="1" x14ac:dyDescent="0.25"/>
    <row r="256" ht="12" customHeight="1" x14ac:dyDescent="0.25"/>
    <row r="257" ht="12" customHeight="1" x14ac:dyDescent="0.25"/>
    <row r="258" ht="12" customHeight="1" x14ac:dyDescent="0.25"/>
    <row r="259" ht="12" customHeight="1" x14ac:dyDescent="0.25"/>
    <row r="260" ht="12" customHeight="1" x14ac:dyDescent="0.25"/>
    <row r="261" ht="12" customHeight="1" x14ac:dyDescent="0.25"/>
    <row r="262" ht="12" customHeight="1" x14ac:dyDescent="0.25"/>
    <row r="263" ht="12" customHeight="1" x14ac:dyDescent="0.25"/>
    <row r="264" ht="12" customHeight="1" x14ac:dyDescent="0.25"/>
    <row r="265" ht="12" customHeight="1" x14ac:dyDescent="0.25"/>
    <row r="266" ht="12" customHeight="1" x14ac:dyDescent="0.25"/>
    <row r="267" ht="12" customHeight="1" x14ac:dyDescent="0.25"/>
    <row r="268" ht="12" customHeight="1" x14ac:dyDescent="0.25"/>
    <row r="269" ht="12" customHeight="1" x14ac:dyDescent="0.25"/>
    <row r="270" ht="12" customHeight="1" x14ac:dyDescent="0.25"/>
    <row r="271" ht="12" customHeight="1" x14ac:dyDescent="0.25"/>
    <row r="272" ht="12" customHeight="1" x14ac:dyDescent="0.25"/>
    <row r="273" ht="12" customHeight="1" x14ac:dyDescent="0.25"/>
    <row r="274" ht="12" customHeight="1" x14ac:dyDescent="0.25"/>
    <row r="275" ht="12" customHeight="1" x14ac:dyDescent="0.25"/>
    <row r="276" ht="12" customHeight="1" x14ac:dyDescent="0.25"/>
    <row r="277" ht="12" customHeight="1" x14ac:dyDescent="0.25"/>
    <row r="278" ht="12" customHeight="1" x14ac:dyDescent="0.25"/>
    <row r="279" ht="12" customHeight="1" x14ac:dyDescent="0.25"/>
    <row r="280" ht="12" customHeight="1" x14ac:dyDescent="0.25"/>
    <row r="281" ht="12" customHeight="1" x14ac:dyDescent="0.25"/>
    <row r="282" ht="12" customHeight="1" x14ac:dyDescent="0.25"/>
    <row r="283" ht="12" customHeight="1" x14ac:dyDescent="0.25"/>
    <row r="284" ht="12" customHeight="1" x14ac:dyDescent="0.25"/>
    <row r="285" ht="12" customHeight="1" x14ac:dyDescent="0.25"/>
    <row r="286" ht="12" customHeight="1" x14ac:dyDescent="0.25"/>
    <row r="287" ht="12" customHeight="1" x14ac:dyDescent="0.25"/>
    <row r="288" ht="12" customHeight="1" x14ac:dyDescent="0.25"/>
    <row r="289" ht="12" customHeight="1" x14ac:dyDescent="0.25"/>
    <row r="290" ht="12" customHeight="1" x14ac:dyDescent="0.25"/>
    <row r="291" ht="12" customHeight="1" x14ac:dyDescent="0.25"/>
    <row r="292" ht="12" customHeight="1" x14ac:dyDescent="0.25"/>
    <row r="293" ht="12" customHeight="1" x14ac:dyDescent="0.25"/>
    <row r="294" ht="12" customHeight="1" x14ac:dyDescent="0.25"/>
    <row r="295" ht="12" customHeight="1" x14ac:dyDescent="0.25"/>
    <row r="296" ht="12" customHeight="1" x14ac:dyDescent="0.25"/>
    <row r="297" ht="12" customHeight="1" x14ac:dyDescent="0.25"/>
    <row r="298" ht="12" customHeight="1" x14ac:dyDescent="0.25"/>
    <row r="299" ht="12" customHeight="1" x14ac:dyDescent="0.25"/>
    <row r="300" ht="12" customHeight="1" x14ac:dyDescent="0.25"/>
    <row r="301" ht="12" customHeight="1" x14ac:dyDescent="0.25"/>
    <row r="302" ht="12" customHeight="1" x14ac:dyDescent="0.25"/>
    <row r="303" ht="12" customHeight="1" x14ac:dyDescent="0.25"/>
    <row r="304" ht="12" customHeight="1" x14ac:dyDescent="0.25"/>
    <row r="305" ht="12" customHeight="1" x14ac:dyDescent="0.25"/>
    <row r="306" ht="12" customHeight="1" x14ac:dyDescent="0.25"/>
    <row r="307" ht="12" customHeight="1" x14ac:dyDescent="0.25"/>
    <row r="308" ht="12" customHeight="1" x14ac:dyDescent="0.25"/>
    <row r="309" ht="12" customHeight="1" x14ac:dyDescent="0.25"/>
    <row r="310" ht="12" customHeight="1" x14ac:dyDescent="0.25"/>
    <row r="311" ht="12" customHeight="1" x14ac:dyDescent="0.25"/>
    <row r="312" ht="12" customHeight="1" x14ac:dyDescent="0.25"/>
    <row r="313" ht="12" customHeight="1" x14ac:dyDescent="0.25"/>
    <row r="314" ht="12" customHeight="1" x14ac:dyDescent="0.25"/>
    <row r="315" ht="12" customHeight="1" x14ac:dyDescent="0.25"/>
    <row r="316" ht="12" customHeight="1" x14ac:dyDescent="0.25"/>
    <row r="317" ht="12" customHeight="1" x14ac:dyDescent="0.25"/>
    <row r="318" ht="12" customHeight="1" x14ac:dyDescent="0.25"/>
    <row r="319" ht="12" customHeight="1" x14ac:dyDescent="0.25"/>
    <row r="320" ht="12" customHeight="1" x14ac:dyDescent="0.25"/>
    <row r="321" ht="12" customHeight="1" x14ac:dyDescent="0.25"/>
    <row r="322" ht="12" customHeight="1" x14ac:dyDescent="0.25"/>
    <row r="323" ht="12" customHeight="1" x14ac:dyDescent="0.25"/>
    <row r="324" ht="12" customHeight="1" x14ac:dyDescent="0.25"/>
    <row r="325" ht="12" customHeight="1" x14ac:dyDescent="0.25"/>
    <row r="326" ht="12" customHeight="1" x14ac:dyDescent="0.25"/>
    <row r="327" ht="12" customHeight="1" x14ac:dyDescent="0.25"/>
    <row r="328" ht="12" customHeight="1" x14ac:dyDescent="0.25"/>
    <row r="329" ht="12" customHeight="1" x14ac:dyDescent="0.25"/>
    <row r="330" ht="12" customHeight="1" x14ac:dyDescent="0.25"/>
    <row r="331" ht="12" customHeight="1" x14ac:dyDescent="0.25"/>
    <row r="332" ht="12" customHeight="1" x14ac:dyDescent="0.25"/>
    <row r="333" ht="12" customHeight="1" x14ac:dyDescent="0.25"/>
    <row r="334" ht="12" customHeight="1" x14ac:dyDescent="0.25"/>
    <row r="335" ht="12" customHeight="1" x14ac:dyDescent="0.25"/>
    <row r="336" ht="12" customHeight="1" x14ac:dyDescent="0.25"/>
    <row r="337" ht="12" customHeight="1" x14ac:dyDescent="0.25"/>
    <row r="338" ht="12" customHeight="1" x14ac:dyDescent="0.25"/>
    <row r="339" ht="12" customHeight="1" x14ac:dyDescent="0.25"/>
    <row r="340" ht="12" customHeight="1" x14ac:dyDescent="0.25"/>
    <row r="341" ht="12" customHeight="1" x14ac:dyDescent="0.25"/>
    <row r="342" ht="12" customHeight="1" x14ac:dyDescent="0.25"/>
    <row r="343" ht="12" customHeight="1" x14ac:dyDescent="0.25"/>
    <row r="344" ht="12" customHeight="1" x14ac:dyDescent="0.25"/>
    <row r="345" ht="12" customHeight="1" x14ac:dyDescent="0.25"/>
    <row r="346" ht="12" customHeight="1" x14ac:dyDescent="0.25"/>
    <row r="347" ht="12" customHeight="1" x14ac:dyDescent="0.25"/>
    <row r="348" ht="12" customHeight="1" x14ac:dyDescent="0.25"/>
    <row r="349" ht="12" customHeight="1" x14ac:dyDescent="0.25"/>
    <row r="350" ht="12" customHeight="1" x14ac:dyDescent="0.25"/>
    <row r="351" ht="12" customHeight="1" x14ac:dyDescent="0.25"/>
    <row r="352" ht="12" customHeight="1" x14ac:dyDescent="0.25"/>
    <row r="353" ht="12" customHeight="1" x14ac:dyDescent="0.25"/>
    <row r="354" ht="12" customHeight="1" x14ac:dyDescent="0.25"/>
    <row r="355" ht="12" customHeight="1" x14ac:dyDescent="0.25"/>
    <row r="356" ht="12" customHeight="1" x14ac:dyDescent="0.25"/>
    <row r="357" ht="12" customHeight="1" x14ac:dyDescent="0.25"/>
    <row r="358" ht="12" customHeight="1" x14ac:dyDescent="0.25"/>
    <row r="359" ht="12" customHeight="1" x14ac:dyDescent="0.25"/>
    <row r="360" ht="12" customHeight="1" x14ac:dyDescent="0.25"/>
    <row r="361" ht="12" customHeight="1" x14ac:dyDescent="0.25"/>
    <row r="362" ht="12" customHeight="1" x14ac:dyDescent="0.25"/>
    <row r="363" ht="12" customHeight="1" x14ac:dyDescent="0.25"/>
    <row r="364" ht="12" customHeight="1" x14ac:dyDescent="0.25"/>
    <row r="365" ht="12" customHeight="1" x14ac:dyDescent="0.25"/>
    <row r="366" ht="12" customHeight="1" x14ac:dyDescent="0.25"/>
    <row r="367" ht="12" customHeight="1" x14ac:dyDescent="0.25"/>
    <row r="368" ht="12" customHeight="1" x14ac:dyDescent="0.25"/>
    <row r="369" ht="12" customHeight="1" x14ac:dyDescent="0.25"/>
    <row r="370" ht="12" customHeight="1" x14ac:dyDescent="0.25"/>
    <row r="371" ht="12" customHeight="1" x14ac:dyDescent="0.25"/>
    <row r="372" ht="12" customHeight="1" x14ac:dyDescent="0.25"/>
    <row r="373" ht="12" customHeight="1" x14ac:dyDescent="0.25"/>
    <row r="374" ht="12" customHeight="1" x14ac:dyDescent="0.25"/>
    <row r="375" ht="12" customHeight="1" x14ac:dyDescent="0.25"/>
    <row r="376" ht="12" customHeight="1" x14ac:dyDescent="0.25"/>
    <row r="377" ht="12" customHeight="1" x14ac:dyDescent="0.25"/>
    <row r="378" ht="12" customHeight="1" x14ac:dyDescent="0.25"/>
    <row r="379" ht="12" customHeight="1" x14ac:dyDescent="0.25"/>
    <row r="380" ht="12" customHeight="1" x14ac:dyDescent="0.25"/>
    <row r="381" ht="12" customHeight="1" x14ac:dyDescent="0.25"/>
    <row r="382" ht="12" customHeight="1" x14ac:dyDescent="0.25"/>
    <row r="383" ht="12" customHeight="1" x14ac:dyDescent="0.25"/>
    <row r="384" ht="12" customHeight="1" x14ac:dyDescent="0.25"/>
    <row r="385" ht="12" customHeight="1" x14ac:dyDescent="0.25"/>
    <row r="386" ht="12" customHeight="1" x14ac:dyDescent="0.25"/>
    <row r="387" ht="12" customHeight="1" x14ac:dyDescent="0.25"/>
    <row r="388" ht="12" customHeight="1" x14ac:dyDescent="0.25"/>
    <row r="389" ht="12" customHeight="1" x14ac:dyDescent="0.25"/>
    <row r="390" ht="12" customHeight="1" x14ac:dyDescent="0.25"/>
    <row r="391" ht="12" customHeight="1" x14ac:dyDescent="0.25"/>
    <row r="392" ht="12" customHeight="1" x14ac:dyDescent="0.25"/>
    <row r="393" ht="12" customHeight="1" x14ac:dyDescent="0.25"/>
    <row r="394" ht="12" customHeight="1" x14ac:dyDescent="0.25"/>
    <row r="395" ht="12" customHeight="1" x14ac:dyDescent="0.25"/>
    <row r="396" ht="12" customHeight="1" x14ac:dyDescent="0.25"/>
    <row r="397" ht="12" customHeight="1" x14ac:dyDescent="0.25"/>
    <row r="398" ht="12" customHeight="1" x14ac:dyDescent="0.25"/>
    <row r="399" ht="12" customHeight="1" x14ac:dyDescent="0.25"/>
    <row r="400" ht="12" customHeight="1" x14ac:dyDescent="0.25"/>
    <row r="401" ht="12" customHeight="1" x14ac:dyDescent="0.25"/>
    <row r="402" ht="12" customHeight="1" x14ac:dyDescent="0.25"/>
    <row r="403" ht="12" customHeight="1" x14ac:dyDescent="0.25"/>
    <row r="404" ht="12" customHeight="1" x14ac:dyDescent="0.25"/>
    <row r="405" ht="12" customHeight="1" x14ac:dyDescent="0.25"/>
    <row r="406" ht="12" customHeight="1" x14ac:dyDescent="0.25"/>
    <row r="407" ht="12" customHeight="1" x14ac:dyDescent="0.25"/>
    <row r="408" ht="12" customHeight="1" x14ac:dyDescent="0.25"/>
    <row r="409" ht="12" customHeight="1" x14ac:dyDescent="0.25"/>
    <row r="410" ht="12" customHeight="1" x14ac:dyDescent="0.25"/>
    <row r="411" ht="12" customHeight="1" x14ac:dyDescent="0.25"/>
    <row r="412" ht="12" customHeight="1" x14ac:dyDescent="0.25"/>
    <row r="413" ht="12" customHeight="1" x14ac:dyDescent="0.25"/>
    <row r="414" ht="12" customHeight="1" x14ac:dyDescent="0.25"/>
    <row r="415" ht="12" customHeight="1" x14ac:dyDescent="0.25"/>
    <row r="416" ht="12" customHeight="1" x14ac:dyDescent="0.25"/>
    <row r="417" ht="12" customHeight="1" x14ac:dyDescent="0.25"/>
    <row r="418" ht="12" customHeight="1" x14ac:dyDescent="0.25"/>
    <row r="419" ht="12" customHeight="1" x14ac:dyDescent="0.25"/>
    <row r="420" ht="12" customHeight="1" x14ac:dyDescent="0.25"/>
    <row r="421" ht="12" customHeight="1" x14ac:dyDescent="0.25"/>
    <row r="422" ht="12" customHeight="1" x14ac:dyDescent="0.25"/>
    <row r="423" ht="12" customHeight="1" x14ac:dyDescent="0.25"/>
    <row r="424" ht="12" customHeight="1" x14ac:dyDescent="0.25"/>
    <row r="425" ht="12" customHeight="1" x14ac:dyDescent="0.25"/>
    <row r="426" ht="12" customHeight="1" x14ac:dyDescent="0.25"/>
    <row r="427" ht="12" customHeight="1" x14ac:dyDescent="0.25"/>
    <row r="428" ht="12" customHeight="1" x14ac:dyDescent="0.25"/>
    <row r="429" ht="12" customHeight="1" x14ac:dyDescent="0.25"/>
    <row r="430" ht="12" customHeight="1" x14ac:dyDescent="0.25"/>
    <row r="431" ht="12" customHeight="1" x14ac:dyDescent="0.25"/>
    <row r="432" ht="12" customHeight="1" x14ac:dyDescent="0.25"/>
    <row r="433" ht="12" customHeight="1" x14ac:dyDescent="0.25"/>
    <row r="434" ht="12" customHeight="1" x14ac:dyDescent="0.25"/>
    <row r="435" ht="12" customHeight="1" x14ac:dyDescent="0.25"/>
    <row r="436" ht="12" customHeight="1" x14ac:dyDescent="0.25"/>
    <row r="437" ht="12" customHeight="1" x14ac:dyDescent="0.25"/>
    <row r="438" ht="12" customHeight="1" x14ac:dyDescent="0.25"/>
    <row r="439" ht="12" customHeight="1" x14ac:dyDescent="0.25"/>
    <row r="440" ht="12" customHeight="1" x14ac:dyDescent="0.25"/>
    <row r="441" ht="12" customHeight="1" x14ac:dyDescent="0.25"/>
    <row r="442" ht="12" customHeight="1" x14ac:dyDescent="0.25"/>
    <row r="443" ht="12" customHeight="1" x14ac:dyDescent="0.25"/>
    <row r="444" ht="12" customHeight="1" x14ac:dyDescent="0.25"/>
    <row r="445" ht="12" customHeight="1" x14ac:dyDescent="0.25"/>
    <row r="446" ht="12" customHeight="1" x14ac:dyDescent="0.25"/>
    <row r="447" ht="12" customHeight="1" x14ac:dyDescent="0.25"/>
    <row r="448" ht="12" customHeight="1" x14ac:dyDescent="0.25"/>
    <row r="449" ht="12" customHeight="1" x14ac:dyDescent="0.25"/>
    <row r="450" ht="12" customHeight="1" x14ac:dyDescent="0.25"/>
    <row r="451" ht="12" customHeight="1" x14ac:dyDescent="0.25"/>
    <row r="452" ht="12" customHeight="1" x14ac:dyDescent="0.25"/>
    <row r="453" ht="12" customHeight="1" x14ac:dyDescent="0.25"/>
    <row r="454" ht="12" customHeight="1" x14ac:dyDescent="0.25"/>
    <row r="455" ht="12" customHeight="1" x14ac:dyDescent="0.25"/>
    <row r="456" ht="12" customHeight="1" x14ac:dyDescent="0.25"/>
    <row r="457" ht="12" customHeight="1" x14ac:dyDescent="0.25"/>
    <row r="458" ht="12" customHeight="1" x14ac:dyDescent="0.25"/>
    <row r="459" ht="12" customHeight="1" x14ac:dyDescent="0.25"/>
    <row r="460" ht="12" customHeight="1" x14ac:dyDescent="0.25"/>
    <row r="461" ht="12" customHeight="1" x14ac:dyDescent="0.25"/>
    <row r="462" ht="12" customHeight="1" x14ac:dyDescent="0.25"/>
    <row r="463" ht="12" customHeight="1" x14ac:dyDescent="0.25"/>
    <row r="464" ht="12" customHeight="1" x14ac:dyDescent="0.25"/>
    <row r="465" ht="12" customHeight="1" x14ac:dyDescent="0.25"/>
    <row r="466" ht="12" customHeight="1" x14ac:dyDescent="0.25"/>
    <row r="467" ht="12" customHeight="1" x14ac:dyDescent="0.25"/>
    <row r="468" ht="12" customHeight="1" x14ac:dyDescent="0.25"/>
    <row r="469" ht="12" customHeight="1" x14ac:dyDescent="0.25"/>
    <row r="470" ht="12" customHeight="1" x14ac:dyDescent="0.25"/>
    <row r="471" ht="12" customHeight="1" x14ac:dyDescent="0.25"/>
    <row r="472" ht="12" customHeight="1" x14ac:dyDescent="0.25"/>
    <row r="473" ht="12" customHeight="1" x14ac:dyDescent="0.25"/>
    <row r="474" ht="12" customHeight="1" x14ac:dyDescent="0.25"/>
    <row r="475" ht="12" customHeight="1" x14ac:dyDescent="0.25"/>
    <row r="476" ht="12" customHeight="1" x14ac:dyDescent="0.25"/>
    <row r="477" ht="12" customHeight="1" x14ac:dyDescent="0.25"/>
    <row r="478" ht="12" customHeight="1" x14ac:dyDescent="0.25"/>
    <row r="479" ht="12" customHeight="1" x14ac:dyDescent="0.25"/>
    <row r="480" ht="12" customHeight="1" x14ac:dyDescent="0.25"/>
    <row r="481" ht="12" customHeight="1" x14ac:dyDescent="0.25"/>
    <row r="482" ht="12" customHeight="1" x14ac:dyDescent="0.25"/>
    <row r="483" ht="12" customHeight="1" x14ac:dyDescent="0.25"/>
    <row r="484" ht="12" customHeight="1" x14ac:dyDescent="0.25"/>
    <row r="485" ht="12" customHeight="1" x14ac:dyDescent="0.25"/>
    <row r="486" ht="12" customHeight="1" x14ac:dyDescent="0.25"/>
    <row r="487" ht="12" customHeight="1" x14ac:dyDescent="0.25"/>
    <row r="488" ht="12" customHeight="1" x14ac:dyDescent="0.25"/>
    <row r="489" ht="12" customHeight="1" x14ac:dyDescent="0.25"/>
    <row r="490" ht="12" customHeight="1" x14ac:dyDescent="0.25"/>
    <row r="491" ht="12" customHeight="1" x14ac:dyDescent="0.25"/>
    <row r="492" ht="12" customHeight="1" x14ac:dyDescent="0.25"/>
    <row r="493" ht="12" customHeight="1" x14ac:dyDescent="0.25"/>
    <row r="494" ht="12" customHeight="1" x14ac:dyDescent="0.25"/>
    <row r="495" ht="12" customHeight="1" x14ac:dyDescent="0.25"/>
    <row r="496" ht="12" customHeight="1" x14ac:dyDescent="0.25"/>
    <row r="497" ht="12" customHeight="1" x14ac:dyDescent="0.25"/>
    <row r="498" ht="12" customHeight="1" x14ac:dyDescent="0.25"/>
    <row r="499" ht="12" customHeight="1" x14ac:dyDescent="0.25"/>
    <row r="500" ht="12" customHeight="1" x14ac:dyDescent="0.25"/>
    <row r="501" ht="12" customHeight="1" x14ac:dyDescent="0.25"/>
    <row r="502" ht="12" customHeight="1" x14ac:dyDescent="0.25"/>
    <row r="503" ht="12" customHeight="1" x14ac:dyDescent="0.25"/>
    <row r="504" ht="12" customHeight="1" x14ac:dyDescent="0.25"/>
    <row r="505" ht="12" customHeight="1" x14ac:dyDescent="0.25"/>
    <row r="506" ht="12" customHeight="1" x14ac:dyDescent="0.25"/>
    <row r="507" ht="12" customHeight="1" x14ac:dyDescent="0.25"/>
    <row r="508" ht="12" customHeight="1" x14ac:dyDescent="0.25"/>
    <row r="509" ht="12" customHeight="1" x14ac:dyDescent="0.25"/>
    <row r="510" ht="12" customHeight="1" x14ac:dyDescent="0.25"/>
    <row r="511" ht="12" customHeight="1" x14ac:dyDescent="0.25"/>
    <row r="512" ht="12" customHeight="1" x14ac:dyDescent="0.25"/>
    <row r="513" ht="12" customHeight="1" x14ac:dyDescent="0.25"/>
    <row r="514" ht="12" customHeight="1" x14ac:dyDescent="0.25"/>
    <row r="515" ht="12" customHeight="1" x14ac:dyDescent="0.25"/>
    <row r="516" ht="12" customHeight="1" x14ac:dyDescent="0.25"/>
    <row r="517" ht="12" customHeight="1" x14ac:dyDescent="0.25"/>
    <row r="518" ht="12" customHeight="1" x14ac:dyDescent="0.25"/>
    <row r="519" ht="12" customHeight="1" x14ac:dyDescent="0.25"/>
    <row r="520" ht="12" customHeight="1" x14ac:dyDescent="0.25"/>
    <row r="521" ht="12" customHeight="1" x14ac:dyDescent="0.25"/>
    <row r="522" ht="12" customHeight="1" x14ac:dyDescent="0.25"/>
    <row r="523" ht="12" customHeight="1" x14ac:dyDescent="0.25"/>
    <row r="524" ht="12" customHeight="1" x14ac:dyDescent="0.25"/>
    <row r="525" ht="12" customHeight="1" x14ac:dyDescent="0.25"/>
    <row r="526" ht="12" customHeight="1" x14ac:dyDescent="0.25"/>
    <row r="527" ht="12" customHeight="1" x14ac:dyDescent="0.25"/>
    <row r="528" ht="12" customHeight="1" x14ac:dyDescent="0.25"/>
    <row r="529" ht="12" customHeight="1" x14ac:dyDescent="0.25"/>
    <row r="530" ht="12" customHeight="1" x14ac:dyDescent="0.25"/>
    <row r="531" ht="12" customHeight="1" x14ac:dyDescent="0.25"/>
    <row r="532" ht="12" customHeight="1" x14ac:dyDescent="0.25"/>
    <row r="533" ht="12" customHeight="1" x14ac:dyDescent="0.25"/>
    <row r="534" ht="12" customHeight="1" x14ac:dyDescent="0.25"/>
    <row r="535" ht="12" customHeight="1" x14ac:dyDescent="0.25"/>
    <row r="536" ht="12" customHeight="1" x14ac:dyDescent="0.25"/>
    <row r="537" ht="12" customHeight="1" x14ac:dyDescent="0.25"/>
    <row r="538" ht="12" customHeight="1" x14ac:dyDescent="0.25"/>
    <row r="539" ht="12" customHeight="1" x14ac:dyDescent="0.25"/>
    <row r="540" ht="12" customHeight="1" x14ac:dyDescent="0.25"/>
    <row r="541" ht="12" customHeight="1" x14ac:dyDescent="0.25"/>
    <row r="542" ht="12" customHeight="1" x14ac:dyDescent="0.25"/>
    <row r="543" ht="12" customHeight="1" x14ac:dyDescent="0.25"/>
    <row r="544" ht="12" customHeight="1" x14ac:dyDescent="0.25"/>
    <row r="545" ht="12" customHeight="1" x14ac:dyDescent="0.25"/>
    <row r="546" ht="12" customHeight="1" x14ac:dyDescent="0.25"/>
    <row r="547" ht="12" customHeight="1" x14ac:dyDescent="0.25"/>
    <row r="548" ht="12" customHeight="1" x14ac:dyDescent="0.25"/>
    <row r="549" ht="12" customHeight="1" x14ac:dyDescent="0.25"/>
    <row r="550" ht="12" customHeight="1" x14ac:dyDescent="0.25"/>
    <row r="551" ht="12" customHeight="1" x14ac:dyDescent="0.25"/>
    <row r="552" ht="12" customHeight="1" x14ac:dyDescent="0.25"/>
    <row r="553" ht="12" customHeight="1" x14ac:dyDescent="0.25"/>
    <row r="554" ht="12" customHeight="1" x14ac:dyDescent="0.25"/>
    <row r="555" ht="12" customHeight="1" x14ac:dyDescent="0.25"/>
    <row r="556" ht="12" customHeight="1" x14ac:dyDescent="0.25"/>
    <row r="557" ht="12" customHeight="1" x14ac:dyDescent="0.25"/>
    <row r="558" ht="12" customHeight="1" x14ac:dyDescent="0.25"/>
    <row r="559" ht="12" customHeight="1" x14ac:dyDescent="0.25"/>
    <row r="560" ht="12" customHeight="1" x14ac:dyDescent="0.25"/>
    <row r="561" ht="12" customHeight="1" x14ac:dyDescent="0.25"/>
    <row r="562" ht="12" customHeight="1" x14ac:dyDescent="0.25"/>
    <row r="563" ht="12" customHeight="1" x14ac:dyDescent="0.25"/>
    <row r="564" ht="12" customHeight="1" x14ac:dyDescent="0.25"/>
    <row r="565" ht="12" customHeight="1" x14ac:dyDescent="0.25"/>
    <row r="566" ht="12" customHeight="1" x14ac:dyDescent="0.25"/>
    <row r="567" ht="12" customHeight="1" x14ac:dyDescent="0.25"/>
    <row r="568" ht="12" customHeight="1" x14ac:dyDescent="0.25"/>
    <row r="569" ht="12" customHeight="1" x14ac:dyDescent="0.25"/>
    <row r="570" ht="12" customHeight="1" x14ac:dyDescent="0.25"/>
    <row r="571" ht="12" customHeight="1" x14ac:dyDescent="0.25"/>
    <row r="572" ht="12" customHeight="1" x14ac:dyDescent="0.25"/>
    <row r="573" ht="12" customHeight="1" x14ac:dyDescent="0.25"/>
    <row r="574" ht="12" customHeight="1" x14ac:dyDescent="0.25"/>
    <row r="575" ht="12" customHeight="1" x14ac:dyDescent="0.25"/>
    <row r="576" ht="12" customHeight="1" x14ac:dyDescent="0.25"/>
    <row r="577" ht="12" customHeight="1" x14ac:dyDescent="0.25"/>
    <row r="578" ht="12" customHeight="1" x14ac:dyDescent="0.25"/>
    <row r="579" ht="12" customHeight="1" x14ac:dyDescent="0.25"/>
    <row r="580" ht="12" customHeight="1" x14ac:dyDescent="0.25"/>
    <row r="581" ht="12" customHeight="1" x14ac:dyDescent="0.25"/>
    <row r="582" ht="12" customHeight="1" x14ac:dyDescent="0.25"/>
    <row r="583" ht="12" customHeight="1" x14ac:dyDescent="0.25"/>
    <row r="584" ht="12" customHeight="1" x14ac:dyDescent="0.25"/>
    <row r="585" ht="12" customHeight="1" x14ac:dyDescent="0.25"/>
    <row r="586" ht="12" customHeight="1" x14ac:dyDescent="0.25"/>
    <row r="587" ht="12" customHeight="1" x14ac:dyDescent="0.25"/>
    <row r="588" ht="12" customHeight="1" x14ac:dyDescent="0.25"/>
    <row r="589" ht="12" customHeight="1" x14ac:dyDescent="0.25"/>
    <row r="590" ht="12" customHeight="1" x14ac:dyDescent="0.25"/>
    <row r="591" ht="12" customHeight="1" x14ac:dyDescent="0.25"/>
    <row r="592" ht="12" customHeight="1" x14ac:dyDescent="0.25"/>
    <row r="593" ht="12" customHeight="1" x14ac:dyDescent="0.25"/>
    <row r="594" ht="12" customHeight="1" x14ac:dyDescent="0.25"/>
    <row r="595" ht="12" customHeight="1" x14ac:dyDescent="0.25"/>
    <row r="596" ht="12" customHeight="1" x14ac:dyDescent="0.25"/>
    <row r="597" ht="12" customHeight="1" x14ac:dyDescent="0.25"/>
    <row r="598" ht="12" customHeight="1" x14ac:dyDescent="0.25"/>
    <row r="599" ht="12" customHeight="1" x14ac:dyDescent="0.25"/>
    <row r="600" ht="12" customHeight="1" x14ac:dyDescent="0.25"/>
    <row r="601" ht="12" customHeight="1" x14ac:dyDescent="0.25"/>
    <row r="602" ht="12" customHeight="1" x14ac:dyDescent="0.25"/>
    <row r="603" ht="12" customHeight="1" x14ac:dyDescent="0.25"/>
    <row r="604" ht="12" customHeight="1" x14ac:dyDescent="0.25"/>
    <row r="605" ht="12" customHeight="1" x14ac:dyDescent="0.25"/>
    <row r="606" ht="12" customHeight="1" x14ac:dyDescent="0.25"/>
    <row r="607" ht="12" customHeight="1" x14ac:dyDescent="0.25"/>
    <row r="608" ht="12" customHeight="1" x14ac:dyDescent="0.25"/>
    <row r="609" ht="12" customHeight="1" x14ac:dyDescent="0.25"/>
    <row r="610" ht="12" customHeight="1" x14ac:dyDescent="0.25"/>
    <row r="611" ht="12" customHeight="1" x14ac:dyDescent="0.25"/>
    <row r="612" ht="12" customHeight="1" x14ac:dyDescent="0.25"/>
    <row r="613" ht="12" customHeight="1" x14ac:dyDescent="0.25"/>
    <row r="614" ht="12" customHeight="1" x14ac:dyDescent="0.25"/>
    <row r="615" ht="12" customHeight="1" x14ac:dyDescent="0.25"/>
    <row r="616" ht="12" customHeight="1" x14ac:dyDescent="0.25"/>
    <row r="617" ht="12" customHeight="1" x14ac:dyDescent="0.25"/>
    <row r="618" ht="12" customHeight="1" x14ac:dyDescent="0.25"/>
    <row r="619" ht="12" customHeight="1" x14ac:dyDescent="0.25"/>
    <row r="620" ht="12" customHeight="1" x14ac:dyDescent="0.25"/>
    <row r="621" ht="12" customHeight="1" x14ac:dyDescent="0.25"/>
    <row r="622" ht="12" customHeight="1" x14ac:dyDescent="0.25"/>
    <row r="623" ht="12" customHeight="1" x14ac:dyDescent="0.25"/>
    <row r="624" ht="12" customHeight="1" x14ac:dyDescent="0.25"/>
    <row r="625" ht="12" customHeight="1" x14ac:dyDescent="0.25"/>
    <row r="626" ht="12" customHeight="1" x14ac:dyDescent="0.25"/>
    <row r="627" ht="12" customHeight="1" x14ac:dyDescent="0.25"/>
    <row r="628" ht="12" customHeight="1" x14ac:dyDescent="0.25"/>
    <row r="629" ht="12" customHeight="1" x14ac:dyDescent="0.25"/>
    <row r="630" ht="12" customHeight="1" x14ac:dyDescent="0.25"/>
    <row r="631" ht="12" customHeight="1" x14ac:dyDescent="0.25"/>
    <row r="632" ht="12" customHeight="1" x14ac:dyDescent="0.25"/>
    <row r="633" ht="12" customHeight="1" x14ac:dyDescent="0.25"/>
    <row r="634" ht="12" customHeight="1" x14ac:dyDescent="0.25"/>
    <row r="635" ht="12" customHeight="1" x14ac:dyDescent="0.25"/>
    <row r="636" ht="12" customHeight="1" x14ac:dyDescent="0.25"/>
    <row r="637" ht="12" customHeight="1" x14ac:dyDescent="0.25"/>
    <row r="638" ht="12" customHeight="1" x14ac:dyDescent="0.25"/>
    <row r="639" ht="12" customHeight="1" x14ac:dyDescent="0.25"/>
    <row r="640" ht="12" customHeight="1" x14ac:dyDescent="0.25"/>
    <row r="641" ht="12" customHeight="1" x14ac:dyDescent="0.25"/>
    <row r="642" ht="12" customHeight="1" x14ac:dyDescent="0.25"/>
    <row r="643" ht="12" customHeight="1" x14ac:dyDescent="0.25"/>
    <row r="644" ht="12" customHeight="1" x14ac:dyDescent="0.25"/>
    <row r="645" ht="12" customHeight="1" x14ac:dyDescent="0.25"/>
    <row r="646" ht="12" customHeight="1" x14ac:dyDescent="0.25"/>
    <row r="647" ht="12" customHeight="1" x14ac:dyDescent="0.25"/>
    <row r="648" ht="12" customHeight="1" x14ac:dyDescent="0.25"/>
    <row r="649" ht="12" customHeight="1" x14ac:dyDescent="0.25"/>
    <row r="650" ht="12" customHeight="1" x14ac:dyDescent="0.25"/>
    <row r="651" ht="12" customHeight="1" x14ac:dyDescent="0.25"/>
    <row r="652" ht="12" customHeight="1" x14ac:dyDescent="0.25"/>
    <row r="653" ht="12" customHeight="1" x14ac:dyDescent="0.25"/>
    <row r="654" ht="12" customHeight="1" x14ac:dyDescent="0.25"/>
    <row r="655" ht="12" customHeight="1" x14ac:dyDescent="0.25"/>
    <row r="656" ht="12" customHeight="1" x14ac:dyDescent="0.25"/>
    <row r="657" ht="12" customHeight="1" x14ac:dyDescent="0.25"/>
    <row r="658" ht="12" customHeight="1" x14ac:dyDescent="0.25"/>
    <row r="659" ht="12" customHeight="1" x14ac:dyDescent="0.25"/>
    <row r="660" ht="12" customHeight="1" x14ac:dyDescent="0.25"/>
    <row r="661" ht="12" customHeight="1" x14ac:dyDescent="0.25"/>
    <row r="662" ht="12" customHeight="1" x14ac:dyDescent="0.25"/>
    <row r="663" ht="12" customHeight="1" x14ac:dyDescent="0.25"/>
    <row r="664" ht="12" customHeight="1" x14ac:dyDescent="0.25"/>
    <row r="665" ht="12" customHeight="1" x14ac:dyDescent="0.25"/>
    <row r="666" ht="12" customHeight="1" x14ac:dyDescent="0.25"/>
    <row r="667" ht="12" customHeight="1" x14ac:dyDescent="0.25"/>
    <row r="668" ht="12" customHeight="1" x14ac:dyDescent="0.25"/>
    <row r="669" ht="12" customHeight="1" x14ac:dyDescent="0.25"/>
    <row r="670" ht="12" customHeight="1" x14ac:dyDescent="0.25"/>
    <row r="671" ht="12" customHeight="1" x14ac:dyDescent="0.25"/>
    <row r="672" ht="12" customHeight="1" x14ac:dyDescent="0.25"/>
    <row r="673" ht="12" customHeight="1" x14ac:dyDescent="0.25"/>
    <row r="674" ht="12" customHeight="1" x14ac:dyDescent="0.25"/>
    <row r="675" ht="12" customHeight="1" x14ac:dyDescent="0.25"/>
    <row r="676" ht="12" customHeight="1" x14ac:dyDescent="0.25"/>
    <row r="677" ht="12" customHeight="1" x14ac:dyDescent="0.25"/>
    <row r="678" ht="12" customHeight="1" x14ac:dyDescent="0.25"/>
    <row r="679" ht="12" customHeight="1" x14ac:dyDescent="0.25"/>
    <row r="680" ht="12" customHeight="1" x14ac:dyDescent="0.25"/>
    <row r="681" ht="12" customHeight="1" x14ac:dyDescent="0.25"/>
    <row r="682" ht="12" customHeight="1" x14ac:dyDescent="0.25"/>
    <row r="683" ht="12" customHeight="1" x14ac:dyDescent="0.25"/>
    <row r="684" ht="12" customHeight="1" x14ac:dyDescent="0.25"/>
    <row r="685" ht="12" customHeight="1" x14ac:dyDescent="0.25"/>
    <row r="686" ht="12" customHeight="1" x14ac:dyDescent="0.25"/>
    <row r="687" ht="12" customHeight="1" x14ac:dyDescent="0.25"/>
    <row r="688" ht="12" customHeight="1" x14ac:dyDescent="0.25"/>
    <row r="689" ht="12" customHeight="1" x14ac:dyDescent="0.25"/>
    <row r="690" ht="12" customHeight="1" x14ac:dyDescent="0.25"/>
    <row r="691" ht="12" customHeight="1" x14ac:dyDescent="0.25"/>
    <row r="692" ht="12" customHeight="1" x14ac:dyDescent="0.25"/>
    <row r="693" ht="12" customHeight="1" x14ac:dyDescent="0.25"/>
    <row r="694" ht="12" customHeight="1" x14ac:dyDescent="0.25"/>
    <row r="695" ht="12" customHeight="1" x14ac:dyDescent="0.25"/>
    <row r="696" ht="12" customHeight="1" x14ac:dyDescent="0.25"/>
    <row r="697" ht="12" customHeight="1" x14ac:dyDescent="0.25"/>
    <row r="698" ht="12" customHeight="1" x14ac:dyDescent="0.25"/>
    <row r="699" ht="12" customHeight="1" x14ac:dyDescent="0.25"/>
    <row r="700" ht="12" customHeight="1" x14ac:dyDescent="0.25"/>
    <row r="701" ht="12" customHeight="1" x14ac:dyDescent="0.25"/>
    <row r="702" ht="12" customHeight="1" x14ac:dyDescent="0.25"/>
    <row r="703" ht="12" customHeight="1" x14ac:dyDescent="0.25"/>
    <row r="704" ht="12" customHeight="1" x14ac:dyDescent="0.25"/>
    <row r="705" ht="12" customHeight="1" x14ac:dyDescent="0.25"/>
    <row r="706" ht="12" customHeight="1" x14ac:dyDescent="0.25"/>
    <row r="707" ht="12" customHeight="1" x14ac:dyDescent="0.25"/>
    <row r="708" ht="12" customHeight="1" x14ac:dyDescent="0.25"/>
    <row r="709" ht="12" customHeight="1" x14ac:dyDescent="0.25"/>
    <row r="710" ht="12" customHeight="1" x14ac:dyDescent="0.25"/>
    <row r="711" ht="12" customHeight="1" x14ac:dyDescent="0.25"/>
    <row r="712" ht="12" customHeight="1" x14ac:dyDescent="0.25"/>
    <row r="713" ht="12" customHeight="1" x14ac:dyDescent="0.25"/>
    <row r="714" ht="12" customHeight="1" x14ac:dyDescent="0.25"/>
    <row r="715" ht="12" customHeight="1" x14ac:dyDescent="0.25"/>
    <row r="716" ht="12" customHeight="1" x14ac:dyDescent="0.25"/>
    <row r="717" ht="12" customHeight="1" x14ac:dyDescent="0.25"/>
    <row r="718" ht="12" customHeight="1" x14ac:dyDescent="0.25"/>
    <row r="719" ht="12" customHeight="1" x14ac:dyDescent="0.25"/>
    <row r="720" ht="12" customHeight="1" x14ac:dyDescent="0.25"/>
    <row r="721" ht="12" customHeight="1" x14ac:dyDescent="0.25"/>
    <row r="722" ht="12" customHeight="1" x14ac:dyDescent="0.25"/>
    <row r="723" ht="12" customHeight="1" x14ac:dyDescent="0.25"/>
    <row r="724" ht="12" customHeight="1" x14ac:dyDescent="0.25"/>
    <row r="725" ht="12" customHeight="1" x14ac:dyDescent="0.25"/>
    <row r="726" ht="12" customHeight="1" x14ac:dyDescent="0.25"/>
    <row r="727" ht="12" customHeight="1" x14ac:dyDescent="0.25"/>
    <row r="728" ht="12" customHeight="1" x14ac:dyDescent="0.25"/>
    <row r="729" ht="12" customHeight="1" x14ac:dyDescent="0.25"/>
    <row r="730" ht="12" customHeight="1" x14ac:dyDescent="0.25"/>
    <row r="731" ht="12" customHeight="1" x14ac:dyDescent="0.25"/>
    <row r="732" ht="12" customHeight="1" x14ac:dyDescent="0.25"/>
    <row r="733" ht="12" customHeight="1" x14ac:dyDescent="0.25"/>
    <row r="734" ht="12" customHeight="1" x14ac:dyDescent="0.25"/>
    <row r="735" ht="12" customHeight="1" x14ac:dyDescent="0.25"/>
    <row r="736" ht="12" customHeight="1" x14ac:dyDescent="0.25"/>
    <row r="737" ht="12" customHeight="1" x14ac:dyDescent="0.25"/>
    <row r="738" ht="12" customHeight="1" x14ac:dyDescent="0.25"/>
    <row r="739" ht="12" customHeight="1" x14ac:dyDescent="0.25"/>
    <row r="740" ht="12" customHeight="1" x14ac:dyDescent="0.25"/>
    <row r="741" ht="12" customHeight="1" x14ac:dyDescent="0.25"/>
    <row r="742" ht="12" customHeight="1" x14ac:dyDescent="0.25"/>
    <row r="743" ht="12" customHeight="1" x14ac:dyDescent="0.25"/>
    <row r="744" ht="12" customHeight="1" x14ac:dyDescent="0.25"/>
    <row r="745" ht="12" customHeight="1" x14ac:dyDescent="0.25"/>
    <row r="746" ht="12" customHeight="1" x14ac:dyDescent="0.25"/>
    <row r="747" ht="12" customHeight="1" x14ac:dyDescent="0.25"/>
    <row r="748" ht="12" customHeight="1" x14ac:dyDescent="0.25"/>
    <row r="749" ht="12" customHeight="1" x14ac:dyDescent="0.25"/>
    <row r="750" ht="12" customHeight="1" x14ac:dyDescent="0.25"/>
    <row r="751" ht="12" customHeight="1" x14ac:dyDescent="0.25"/>
    <row r="752" ht="12" customHeight="1" x14ac:dyDescent="0.25"/>
    <row r="753" ht="12" customHeight="1" x14ac:dyDescent="0.25"/>
    <row r="754" ht="12" customHeight="1" x14ac:dyDescent="0.25"/>
    <row r="755" ht="12" customHeight="1" x14ac:dyDescent="0.25"/>
    <row r="756" ht="12" customHeight="1" x14ac:dyDescent="0.25"/>
    <row r="757" ht="12" customHeight="1" x14ac:dyDescent="0.25"/>
    <row r="758" ht="12" customHeight="1" x14ac:dyDescent="0.25"/>
    <row r="759" ht="12" customHeight="1" x14ac:dyDescent="0.25"/>
    <row r="760" ht="12" customHeight="1" x14ac:dyDescent="0.25"/>
    <row r="761" ht="12" customHeight="1" x14ac:dyDescent="0.25"/>
    <row r="762" ht="12" customHeight="1" x14ac:dyDescent="0.25"/>
    <row r="763" ht="12" customHeight="1" x14ac:dyDescent="0.25"/>
    <row r="764" ht="12" customHeight="1" x14ac:dyDescent="0.25"/>
    <row r="765" ht="12" customHeight="1" x14ac:dyDescent="0.25"/>
    <row r="766" ht="12" customHeight="1" x14ac:dyDescent="0.25"/>
    <row r="767" ht="12" customHeight="1" x14ac:dyDescent="0.25"/>
    <row r="768" ht="12" customHeight="1" x14ac:dyDescent="0.25"/>
    <row r="769" ht="12" customHeight="1" x14ac:dyDescent="0.25"/>
    <row r="770" ht="12" customHeight="1" x14ac:dyDescent="0.25"/>
    <row r="771" ht="12" customHeight="1" x14ac:dyDescent="0.25"/>
    <row r="772" ht="12" customHeight="1" x14ac:dyDescent="0.25"/>
    <row r="773" ht="12" customHeight="1" x14ac:dyDescent="0.25"/>
    <row r="774" ht="12" customHeight="1" x14ac:dyDescent="0.25"/>
    <row r="775" ht="12" customHeight="1" x14ac:dyDescent="0.25"/>
    <row r="776" ht="12" customHeight="1" x14ac:dyDescent="0.25"/>
    <row r="777" ht="12" customHeight="1" x14ac:dyDescent="0.25"/>
    <row r="778" ht="12" customHeight="1" x14ac:dyDescent="0.25"/>
    <row r="779" ht="12" customHeight="1" x14ac:dyDescent="0.25"/>
    <row r="780" ht="12" customHeight="1" x14ac:dyDescent="0.25"/>
    <row r="781" ht="12" customHeight="1" x14ac:dyDescent="0.25"/>
    <row r="782" ht="12" customHeight="1" x14ac:dyDescent="0.25"/>
    <row r="783" ht="12" customHeight="1" x14ac:dyDescent="0.25"/>
    <row r="784" ht="12" customHeight="1" x14ac:dyDescent="0.25"/>
    <row r="785" ht="12" customHeight="1" x14ac:dyDescent="0.25"/>
    <row r="786" ht="12" customHeight="1" x14ac:dyDescent="0.25"/>
    <row r="787" ht="12" customHeight="1" x14ac:dyDescent="0.25"/>
    <row r="788" ht="12" customHeight="1" x14ac:dyDescent="0.25"/>
    <row r="789" ht="12" customHeight="1" x14ac:dyDescent="0.25"/>
    <row r="790" ht="12" customHeight="1" x14ac:dyDescent="0.25"/>
    <row r="791" ht="12" customHeight="1" x14ac:dyDescent="0.25"/>
    <row r="792" ht="12" customHeight="1" x14ac:dyDescent="0.25"/>
    <row r="793" ht="12" customHeight="1" x14ac:dyDescent="0.25"/>
    <row r="794" ht="12" customHeight="1" x14ac:dyDescent="0.25"/>
    <row r="795" ht="12" customHeight="1" x14ac:dyDescent="0.25"/>
    <row r="796" ht="12" customHeight="1" x14ac:dyDescent="0.25"/>
    <row r="797" ht="12" customHeight="1" x14ac:dyDescent="0.25"/>
    <row r="798" ht="12" customHeight="1" x14ac:dyDescent="0.25"/>
    <row r="799" ht="12" customHeight="1" x14ac:dyDescent="0.25"/>
    <row r="800" ht="12" customHeight="1" x14ac:dyDescent="0.25"/>
    <row r="801" ht="12" customHeight="1" x14ac:dyDescent="0.25"/>
    <row r="802" ht="12" customHeight="1" x14ac:dyDescent="0.25"/>
    <row r="803" ht="12" customHeight="1" x14ac:dyDescent="0.25"/>
    <row r="804" ht="12" customHeight="1" x14ac:dyDescent="0.25"/>
    <row r="805" ht="12" customHeight="1" x14ac:dyDescent="0.25"/>
    <row r="806" ht="12" customHeight="1" x14ac:dyDescent="0.25"/>
    <row r="807" ht="12" customHeight="1" x14ac:dyDescent="0.25"/>
    <row r="808" ht="12" customHeight="1" x14ac:dyDescent="0.25"/>
    <row r="809" ht="12" customHeight="1" x14ac:dyDescent="0.25"/>
    <row r="810" ht="12" customHeight="1" x14ac:dyDescent="0.25"/>
    <row r="811" ht="12" customHeight="1" x14ac:dyDescent="0.25"/>
    <row r="812" ht="12" customHeight="1" x14ac:dyDescent="0.25"/>
    <row r="813" ht="12" customHeight="1" x14ac:dyDescent="0.25"/>
    <row r="814" ht="12" customHeight="1" x14ac:dyDescent="0.25"/>
    <row r="815" ht="12" customHeight="1" x14ac:dyDescent="0.25"/>
    <row r="816" ht="12" customHeight="1" x14ac:dyDescent="0.25"/>
    <row r="817" ht="12" customHeight="1" x14ac:dyDescent="0.25"/>
    <row r="818" ht="12" customHeight="1" x14ac:dyDescent="0.25"/>
    <row r="819" ht="12" customHeight="1" x14ac:dyDescent="0.25"/>
    <row r="820" ht="12" customHeight="1" x14ac:dyDescent="0.25"/>
    <row r="821" ht="12" customHeight="1" x14ac:dyDescent="0.25"/>
    <row r="822" ht="12" customHeight="1" x14ac:dyDescent="0.25"/>
    <row r="823" ht="12" customHeight="1" x14ac:dyDescent="0.25"/>
    <row r="824" ht="12" customHeight="1" x14ac:dyDescent="0.25"/>
    <row r="825" ht="12" customHeight="1" x14ac:dyDescent="0.25"/>
    <row r="826" ht="12" customHeight="1" x14ac:dyDescent="0.25"/>
    <row r="827" ht="12" customHeight="1" x14ac:dyDescent="0.25"/>
    <row r="828" ht="12" customHeight="1" x14ac:dyDescent="0.25"/>
    <row r="829" ht="12" customHeight="1" x14ac:dyDescent="0.25"/>
    <row r="830" ht="12" customHeight="1" x14ac:dyDescent="0.25"/>
    <row r="831" ht="12" customHeight="1" x14ac:dyDescent="0.25"/>
    <row r="832" ht="12" customHeight="1" x14ac:dyDescent="0.25"/>
    <row r="833" ht="12" customHeight="1" x14ac:dyDescent="0.25"/>
    <row r="834" ht="12" customHeight="1" x14ac:dyDescent="0.25"/>
    <row r="835" ht="12" customHeight="1" x14ac:dyDescent="0.25"/>
    <row r="836" ht="12" customHeight="1" x14ac:dyDescent="0.25"/>
    <row r="837" ht="12" customHeight="1" x14ac:dyDescent="0.25"/>
    <row r="838" ht="12" customHeight="1" x14ac:dyDescent="0.25"/>
    <row r="839" ht="12" customHeight="1" x14ac:dyDescent="0.25"/>
    <row r="840" ht="12" customHeight="1" x14ac:dyDescent="0.25"/>
    <row r="841" ht="12" customHeight="1" x14ac:dyDescent="0.25"/>
    <row r="842" ht="12" customHeight="1" x14ac:dyDescent="0.25"/>
    <row r="843" ht="12" customHeight="1" x14ac:dyDescent="0.25"/>
    <row r="844" ht="12" customHeight="1" x14ac:dyDescent="0.25"/>
    <row r="845" ht="12" customHeight="1" x14ac:dyDescent="0.25"/>
    <row r="846" ht="12" customHeight="1" x14ac:dyDescent="0.25"/>
    <row r="847" ht="12" customHeight="1" x14ac:dyDescent="0.25"/>
    <row r="848" ht="12" customHeight="1" x14ac:dyDescent="0.25"/>
    <row r="849" ht="12" customHeight="1" x14ac:dyDescent="0.25"/>
    <row r="850" ht="12" customHeight="1" x14ac:dyDescent="0.25"/>
    <row r="851" ht="12" customHeight="1" x14ac:dyDescent="0.25"/>
    <row r="852" ht="12" customHeight="1" x14ac:dyDescent="0.25"/>
    <row r="853" ht="12" customHeight="1" x14ac:dyDescent="0.25"/>
    <row r="854" ht="12" customHeight="1" x14ac:dyDescent="0.25"/>
    <row r="855" ht="12" customHeight="1" x14ac:dyDescent="0.25"/>
    <row r="856" ht="12" customHeight="1" x14ac:dyDescent="0.25"/>
    <row r="857" ht="12" customHeight="1" x14ac:dyDescent="0.25"/>
    <row r="858" ht="12" customHeight="1" x14ac:dyDescent="0.25"/>
    <row r="859" ht="12" customHeight="1" x14ac:dyDescent="0.25"/>
    <row r="860" ht="12" customHeight="1" x14ac:dyDescent="0.25"/>
    <row r="861" ht="12" customHeight="1" x14ac:dyDescent="0.25"/>
    <row r="862" ht="12" customHeight="1" x14ac:dyDescent="0.25"/>
    <row r="863" ht="12" customHeight="1" x14ac:dyDescent="0.25"/>
    <row r="864" ht="12" customHeight="1" x14ac:dyDescent="0.25"/>
    <row r="865" ht="12" customHeight="1" x14ac:dyDescent="0.25"/>
    <row r="866" ht="12" customHeight="1" x14ac:dyDescent="0.25"/>
    <row r="867" ht="12" customHeight="1" x14ac:dyDescent="0.25"/>
    <row r="868" ht="12" customHeight="1" x14ac:dyDescent="0.25"/>
    <row r="869" ht="12" customHeight="1" x14ac:dyDescent="0.25"/>
    <row r="870" ht="12" customHeight="1" x14ac:dyDescent="0.25"/>
    <row r="871" ht="12" customHeight="1" x14ac:dyDescent="0.25"/>
    <row r="872" ht="12" customHeight="1" x14ac:dyDescent="0.25"/>
    <row r="873" ht="12" customHeight="1" x14ac:dyDescent="0.25"/>
    <row r="874" ht="12" customHeight="1" x14ac:dyDescent="0.25"/>
    <row r="875" ht="12" customHeight="1" x14ac:dyDescent="0.25"/>
    <row r="876" ht="12" customHeight="1" x14ac:dyDescent="0.25"/>
    <row r="877" ht="12" customHeight="1" x14ac:dyDescent="0.25"/>
    <row r="878" ht="12" customHeight="1" x14ac:dyDescent="0.25"/>
    <row r="879" ht="12" customHeight="1" x14ac:dyDescent="0.25"/>
    <row r="880" ht="12" customHeight="1" x14ac:dyDescent="0.25"/>
    <row r="881" ht="12" customHeight="1" x14ac:dyDescent="0.25"/>
    <row r="882" ht="12" customHeight="1" x14ac:dyDescent="0.25"/>
    <row r="883" ht="12" customHeight="1" x14ac:dyDescent="0.25"/>
    <row r="884" ht="12" customHeight="1" x14ac:dyDescent="0.25"/>
    <row r="885" ht="12" customHeight="1" x14ac:dyDescent="0.25"/>
    <row r="886" ht="12" customHeight="1" x14ac:dyDescent="0.25"/>
    <row r="887" ht="12" customHeight="1" x14ac:dyDescent="0.25"/>
    <row r="888" ht="12" customHeight="1" x14ac:dyDescent="0.25"/>
    <row r="889" ht="12" customHeight="1" x14ac:dyDescent="0.25"/>
    <row r="890" ht="12" customHeight="1" x14ac:dyDescent="0.25"/>
    <row r="891" ht="12" customHeight="1" x14ac:dyDescent="0.25"/>
    <row r="892" ht="12" customHeight="1" x14ac:dyDescent="0.25"/>
    <row r="893" ht="12" customHeight="1" x14ac:dyDescent="0.25"/>
    <row r="894" ht="12" customHeight="1" x14ac:dyDescent="0.25"/>
    <row r="895" ht="12" customHeight="1" x14ac:dyDescent="0.25"/>
    <row r="896" ht="12" customHeight="1" x14ac:dyDescent="0.25"/>
    <row r="897" ht="12" customHeight="1" x14ac:dyDescent="0.25"/>
    <row r="898" ht="12" customHeight="1" x14ac:dyDescent="0.25"/>
    <row r="899" ht="12" customHeight="1" x14ac:dyDescent="0.25"/>
    <row r="900" ht="12" customHeight="1" x14ac:dyDescent="0.25"/>
    <row r="901" ht="12" customHeight="1" x14ac:dyDescent="0.25"/>
    <row r="902" ht="12" customHeight="1" x14ac:dyDescent="0.25"/>
    <row r="903" ht="12" customHeight="1" x14ac:dyDescent="0.25"/>
    <row r="904" ht="12" customHeight="1" x14ac:dyDescent="0.25"/>
    <row r="905" ht="12" customHeight="1" x14ac:dyDescent="0.25"/>
    <row r="906" ht="12" customHeight="1" x14ac:dyDescent="0.25"/>
    <row r="907" ht="12" customHeight="1" x14ac:dyDescent="0.25"/>
    <row r="908" ht="12" customHeight="1" x14ac:dyDescent="0.25"/>
    <row r="909" ht="12" customHeight="1" x14ac:dyDescent="0.25"/>
    <row r="910" ht="12" customHeight="1" x14ac:dyDescent="0.25"/>
    <row r="911" ht="12" customHeight="1" x14ac:dyDescent="0.25"/>
    <row r="912" ht="12" customHeight="1" x14ac:dyDescent="0.25"/>
    <row r="913" ht="12" customHeight="1" x14ac:dyDescent="0.25"/>
    <row r="914" ht="12" customHeight="1" x14ac:dyDescent="0.25"/>
    <row r="915" ht="12" customHeight="1" x14ac:dyDescent="0.25"/>
    <row r="916" ht="12" customHeight="1" x14ac:dyDescent="0.25"/>
    <row r="917" ht="12" customHeight="1" x14ac:dyDescent="0.25"/>
    <row r="918" ht="12" customHeight="1" x14ac:dyDescent="0.25"/>
    <row r="919" ht="12" customHeight="1" x14ac:dyDescent="0.25"/>
    <row r="920" ht="12" customHeight="1" x14ac:dyDescent="0.25"/>
    <row r="921" ht="12" customHeight="1" x14ac:dyDescent="0.25"/>
    <row r="922" ht="12" customHeight="1" x14ac:dyDescent="0.25"/>
    <row r="923" ht="12" customHeight="1" x14ac:dyDescent="0.25"/>
    <row r="924" ht="12" customHeight="1" x14ac:dyDescent="0.25"/>
    <row r="925" ht="12" customHeight="1" x14ac:dyDescent="0.25"/>
    <row r="926" ht="12" customHeight="1" x14ac:dyDescent="0.25"/>
    <row r="927" ht="12" customHeight="1" x14ac:dyDescent="0.25"/>
    <row r="928" ht="12" customHeight="1" x14ac:dyDescent="0.25"/>
    <row r="929" ht="12" customHeight="1" x14ac:dyDescent="0.25"/>
    <row r="930" ht="12" customHeight="1" x14ac:dyDescent="0.25"/>
    <row r="931" ht="12" customHeight="1" x14ac:dyDescent="0.25"/>
    <row r="932" ht="12" customHeight="1" x14ac:dyDescent="0.25"/>
    <row r="933" ht="12" customHeight="1" x14ac:dyDescent="0.25"/>
    <row r="934" ht="12" customHeight="1" x14ac:dyDescent="0.25"/>
    <row r="935" ht="12" customHeight="1" x14ac:dyDescent="0.25"/>
    <row r="936" ht="12" customHeight="1" x14ac:dyDescent="0.25"/>
    <row r="937" ht="12" customHeight="1" x14ac:dyDescent="0.25"/>
    <row r="938" ht="12" customHeight="1" x14ac:dyDescent="0.25"/>
    <row r="939" ht="12" customHeight="1" x14ac:dyDescent="0.25"/>
    <row r="940" ht="12" customHeight="1" x14ac:dyDescent="0.25"/>
    <row r="941" ht="12" customHeight="1" x14ac:dyDescent="0.25"/>
    <row r="942" ht="12" customHeight="1" x14ac:dyDescent="0.25"/>
    <row r="943" ht="12" customHeight="1" x14ac:dyDescent="0.25"/>
    <row r="944" ht="12" customHeight="1" x14ac:dyDescent="0.25"/>
    <row r="945" ht="12" customHeight="1" x14ac:dyDescent="0.25"/>
    <row r="946" ht="12" customHeight="1" x14ac:dyDescent="0.25"/>
    <row r="947" ht="12" customHeight="1" x14ac:dyDescent="0.25"/>
    <row r="948" ht="12" customHeight="1" x14ac:dyDescent="0.25"/>
    <row r="949" ht="12" customHeight="1" x14ac:dyDescent="0.25"/>
    <row r="950" ht="12" customHeight="1" x14ac:dyDescent="0.25"/>
    <row r="951" ht="12" customHeight="1" x14ac:dyDescent="0.25"/>
    <row r="952" ht="12" customHeight="1" x14ac:dyDescent="0.25"/>
    <row r="953" ht="12" customHeight="1" x14ac:dyDescent="0.25"/>
    <row r="954" ht="12" customHeight="1" x14ac:dyDescent="0.25"/>
    <row r="955" ht="12" customHeight="1" x14ac:dyDescent="0.25"/>
    <row r="956" ht="12" customHeight="1" x14ac:dyDescent="0.25"/>
    <row r="957" ht="12" customHeight="1" x14ac:dyDescent="0.25"/>
    <row r="958" ht="12" customHeight="1" x14ac:dyDescent="0.25"/>
    <row r="959" ht="12" customHeight="1" x14ac:dyDescent="0.25"/>
    <row r="960" ht="12" customHeight="1" x14ac:dyDescent="0.25"/>
    <row r="961" ht="12" customHeight="1" x14ac:dyDescent="0.25"/>
    <row r="962" ht="12" customHeight="1" x14ac:dyDescent="0.25"/>
    <row r="963" ht="12" customHeight="1" x14ac:dyDescent="0.25"/>
    <row r="964" ht="12" customHeight="1" x14ac:dyDescent="0.25"/>
    <row r="965" ht="12" customHeight="1" x14ac:dyDescent="0.25"/>
    <row r="966" ht="12" customHeight="1" x14ac:dyDescent="0.25"/>
    <row r="967" ht="12" customHeight="1" x14ac:dyDescent="0.25"/>
    <row r="968" ht="12" customHeight="1" x14ac:dyDescent="0.25"/>
    <row r="969" ht="12" customHeight="1" x14ac:dyDescent="0.25"/>
    <row r="970" ht="12" customHeight="1" x14ac:dyDescent="0.25"/>
    <row r="971" ht="12" customHeight="1" x14ac:dyDescent="0.25"/>
    <row r="972" ht="12" customHeight="1" x14ac:dyDescent="0.25"/>
    <row r="973" ht="12" customHeight="1" x14ac:dyDescent="0.25"/>
    <row r="974" ht="12" customHeight="1" x14ac:dyDescent="0.25"/>
    <row r="975" ht="12" customHeight="1" x14ac:dyDescent="0.25"/>
    <row r="976" ht="12" customHeight="1" x14ac:dyDescent="0.25"/>
    <row r="977" ht="12" customHeight="1" x14ac:dyDescent="0.25"/>
    <row r="978" ht="12" customHeight="1" x14ac:dyDescent="0.25"/>
    <row r="979" ht="12" customHeight="1" x14ac:dyDescent="0.25"/>
    <row r="980" ht="12" customHeight="1" x14ac:dyDescent="0.25"/>
    <row r="981" ht="12" customHeight="1" x14ac:dyDescent="0.25"/>
    <row r="982" ht="12" customHeight="1" x14ac:dyDescent="0.25"/>
    <row r="983" ht="12" customHeight="1" x14ac:dyDescent="0.25"/>
    <row r="984" ht="12" customHeight="1" x14ac:dyDescent="0.25"/>
    <row r="985" ht="12" customHeight="1" x14ac:dyDescent="0.25"/>
    <row r="986" ht="12" customHeight="1" x14ac:dyDescent="0.25"/>
    <row r="987" ht="12" customHeight="1" x14ac:dyDescent="0.25"/>
    <row r="988" ht="12" customHeight="1" x14ac:dyDescent="0.25"/>
    <row r="989" ht="12" customHeight="1" x14ac:dyDescent="0.25"/>
    <row r="990" ht="12" customHeight="1" x14ac:dyDescent="0.25"/>
    <row r="991" ht="12" customHeight="1" x14ac:dyDescent="0.25"/>
    <row r="992" ht="12" customHeight="1" x14ac:dyDescent="0.25"/>
    <row r="993" ht="12" customHeight="1" x14ac:dyDescent="0.25"/>
    <row r="994" ht="12" customHeight="1" x14ac:dyDescent="0.25"/>
    <row r="995" ht="12" customHeight="1" x14ac:dyDescent="0.25"/>
    <row r="996" ht="12" customHeight="1" x14ac:dyDescent="0.25"/>
    <row r="997" ht="12" customHeight="1" x14ac:dyDescent="0.25"/>
    <row r="998" ht="12" customHeight="1" x14ac:dyDescent="0.25"/>
    <row r="999" ht="12" customHeight="1" x14ac:dyDescent="0.25"/>
    <row r="1000" ht="12" customHeight="1" x14ac:dyDescent="0.25"/>
    <row r="1001" ht="12" customHeight="1" x14ac:dyDescent="0.25"/>
    <row r="1002" ht="12" customHeight="1" x14ac:dyDescent="0.25"/>
    <row r="1003" ht="12" customHeight="1" x14ac:dyDescent="0.25"/>
    <row r="1004" ht="12" customHeight="1" x14ac:dyDescent="0.25"/>
    <row r="1005" ht="12" customHeight="1" x14ac:dyDescent="0.25"/>
    <row r="1006" ht="12" customHeight="1" x14ac:dyDescent="0.25"/>
    <row r="1007" ht="12" customHeight="1" x14ac:dyDescent="0.25"/>
    <row r="1008" ht="12" customHeight="1" x14ac:dyDescent="0.25"/>
    <row r="1009" ht="12" customHeight="1" x14ac:dyDescent="0.25"/>
    <row r="1010" ht="12" customHeight="1" x14ac:dyDescent="0.25"/>
    <row r="1011" ht="12" customHeight="1" x14ac:dyDescent="0.25"/>
    <row r="1012" ht="12" customHeight="1" x14ac:dyDescent="0.25"/>
    <row r="1013" ht="12" customHeight="1" x14ac:dyDescent="0.25"/>
    <row r="1014" ht="12" customHeight="1" x14ac:dyDescent="0.25"/>
    <row r="1015" ht="12" customHeight="1" x14ac:dyDescent="0.25"/>
    <row r="1016" ht="12" customHeight="1" x14ac:dyDescent="0.25"/>
    <row r="1017" ht="12" customHeight="1" x14ac:dyDescent="0.25"/>
    <row r="1018" ht="12" customHeight="1" x14ac:dyDescent="0.25"/>
    <row r="1019" ht="12" customHeight="1" x14ac:dyDescent="0.25"/>
    <row r="1020" ht="12" customHeight="1" x14ac:dyDescent="0.25"/>
    <row r="1021" ht="12" customHeight="1" x14ac:dyDescent="0.25"/>
    <row r="1022" ht="12" customHeight="1" x14ac:dyDescent="0.25"/>
    <row r="1023" ht="12" customHeight="1" x14ac:dyDescent="0.25"/>
    <row r="1024" ht="12" customHeight="1" x14ac:dyDescent="0.25"/>
    <row r="1025" ht="12" customHeight="1" x14ac:dyDescent="0.25"/>
    <row r="1026" ht="12" customHeight="1" x14ac:dyDescent="0.25"/>
    <row r="1027" ht="12" customHeight="1" x14ac:dyDescent="0.25"/>
    <row r="1028" ht="12" customHeight="1" x14ac:dyDescent="0.25"/>
    <row r="1029" ht="12" customHeight="1" x14ac:dyDescent="0.25"/>
    <row r="1030" ht="12" customHeight="1" x14ac:dyDescent="0.25"/>
    <row r="1031" ht="12" customHeight="1" x14ac:dyDescent="0.25"/>
    <row r="1032" ht="12" customHeight="1" x14ac:dyDescent="0.25"/>
    <row r="1033" ht="12" customHeight="1" x14ac:dyDescent="0.25"/>
    <row r="1034" ht="12" customHeight="1" x14ac:dyDescent="0.25"/>
    <row r="1035" ht="12" customHeight="1" x14ac:dyDescent="0.25"/>
    <row r="1036" ht="12" customHeight="1" x14ac:dyDescent="0.25"/>
    <row r="1037" ht="12" customHeight="1" x14ac:dyDescent="0.25"/>
    <row r="1038" ht="12" customHeight="1" x14ac:dyDescent="0.25"/>
    <row r="1039" ht="12" customHeight="1" x14ac:dyDescent="0.25"/>
    <row r="1040" ht="12" customHeight="1" x14ac:dyDescent="0.25"/>
    <row r="1041" ht="12" customHeight="1" x14ac:dyDescent="0.25"/>
    <row r="1042" ht="12" customHeight="1" x14ac:dyDescent="0.25"/>
    <row r="1043" ht="12" customHeight="1" x14ac:dyDescent="0.25"/>
    <row r="1044" ht="12" customHeight="1" x14ac:dyDescent="0.25"/>
    <row r="1045" ht="12" customHeight="1" x14ac:dyDescent="0.25"/>
    <row r="1046" ht="12" customHeight="1" x14ac:dyDescent="0.25"/>
    <row r="1047" ht="12" customHeight="1" x14ac:dyDescent="0.25"/>
    <row r="1048" ht="12" customHeight="1" x14ac:dyDescent="0.25"/>
    <row r="1049" ht="12" customHeight="1" x14ac:dyDescent="0.25"/>
    <row r="1050" ht="12" customHeight="1" x14ac:dyDescent="0.25"/>
    <row r="1051" ht="12" customHeight="1" x14ac:dyDescent="0.25"/>
    <row r="1052" ht="12" customHeight="1" x14ac:dyDescent="0.25"/>
    <row r="1053" ht="12" customHeight="1" x14ac:dyDescent="0.25"/>
    <row r="1054" ht="12" customHeight="1" x14ac:dyDescent="0.25"/>
    <row r="1055" ht="12" customHeight="1" x14ac:dyDescent="0.25"/>
    <row r="1056" ht="12" customHeight="1" x14ac:dyDescent="0.25"/>
    <row r="1057" ht="12" customHeight="1" x14ac:dyDescent="0.25"/>
    <row r="1058" ht="12" customHeight="1" x14ac:dyDescent="0.25"/>
    <row r="1059" ht="12" customHeight="1" x14ac:dyDescent="0.25"/>
    <row r="1060" ht="12" customHeight="1" x14ac:dyDescent="0.25"/>
    <row r="1061" ht="12" customHeight="1" x14ac:dyDescent="0.25"/>
    <row r="1062" ht="12" customHeight="1" x14ac:dyDescent="0.25"/>
    <row r="1063" ht="12" customHeight="1" x14ac:dyDescent="0.25"/>
    <row r="1064" ht="12" customHeight="1" x14ac:dyDescent="0.25"/>
    <row r="1065" ht="12" customHeight="1" x14ac:dyDescent="0.25"/>
    <row r="1066" ht="12" customHeight="1" x14ac:dyDescent="0.25"/>
    <row r="1067" ht="12" customHeight="1" x14ac:dyDescent="0.25"/>
    <row r="1068" ht="12" customHeight="1" x14ac:dyDescent="0.25"/>
    <row r="1069" ht="12" customHeight="1" x14ac:dyDescent="0.25"/>
    <row r="1070" ht="12" customHeight="1" x14ac:dyDescent="0.25"/>
    <row r="1071" ht="12" customHeight="1" x14ac:dyDescent="0.25"/>
    <row r="1072" ht="12" customHeight="1" x14ac:dyDescent="0.25"/>
    <row r="1073" ht="12" customHeight="1" x14ac:dyDescent="0.25"/>
    <row r="1074" ht="12" customHeight="1" x14ac:dyDescent="0.25"/>
    <row r="1075" ht="12" customHeight="1" x14ac:dyDescent="0.25"/>
    <row r="1076" ht="12" customHeight="1" x14ac:dyDescent="0.25"/>
    <row r="1077" ht="12" customHeight="1" x14ac:dyDescent="0.25"/>
    <row r="1078" ht="12" customHeight="1" x14ac:dyDescent="0.25"/>
    <row r="1079" ht="12" customHeight="1" x14ac:dyDescent="0.25"/>
    <row r="1080" ht="12" customHeight="1" x14ac:dyDescent="0.25"/>
    <row r="1081" ht="12" customHeight="1" x14ac:dyDescent="0.25"/>
    <row r="1082" ht="12" customHeight="1" x14ac:dyDescent="0.25"/>
    <row r="1083" ht="12" customHeight="1" x14ac:dyDescent="0.25"/>
    <row r="1084" ht="12" customHeight="1" x14ac:dyDescent="0.25"/>
    <row r="1085" ht="12" customHeight="1" x14ac:dyDescent="0.25"/>
    <row r="1086" ht="12" customHeight="1" x14ac:dyDescent="0.25"/>
    <row r="1087" ht="12" customHeight="1" x14ac:dyDescent="0.25"/>
    <row r="1088" ht="12" customHeight="1" x14ac:dyDescent="0.25"/>
    <row r="1089" ht="12" customHeight="1" x14ac:dyDescent="0.25"/>
    <row r="1090" ht="12" customHeight="1" x14ac:dyDescent="0.25"/>
    <row r="1091" ht="12" customHeight="1" x14ac:dyDescent="0.25"/>
    <row r="1092" ht="12" customHeight="1" x14ac:dyDescent="0.25"/>
    <row r="1093" ht="12" customHeight="1" x14ac:dyDescent="0.25"/>
    <row r="1094" ht="12" customHeight="1" x14ac:dyDescent="0.25"/>
    <row r="1095" ht="12" customHeight="1" x14ac:dyDescent="0.25"/>
    <row r="1096" ht="12" customHeight="1" x14ac:dyDescent="0.25"/>
    <row r="1097" ht="12" customHeight="1" x14ac:dyDescent="0.25"/>
    <row r="1098" ht="12" customHeight="1" x14ac:dyDescent="0.25"/>
    <row r="1099" ht="12" customHeight="1" x14ac:dyDescent="0.25"/>
    <row r="1100" ht="12" customHeight="1" x14ac:dyDescent="0.25"/>
    <row r="1101" ht="12" customHeight="1" x14ac:dyDescent="0.25"/>
    <row r="1102" ht="12" customHeight="1" x14ac:dyDescent="0.25"/>
    <row r="1103" ht="12" customHeight="1" x14ac:dyDescent="0.25"/>
    <row r="1104" ht="12" customHeight="1" x14ac:dyDescent="0.25"/>
    <row r="1105" ht="12" customHeight="1" x14ac:dyDescent="0.25"/>
    <row r="1106" ht="12" customHeight="1" x14ac:dyDescent="0.25"/>
    <row r="1107" ht="12" customHeight="1" x14ac:dyDescent="0.25"/>
    <row r="1108" ht="12" customHeight="1" x14ac:dyDescent="0.25"/>
    <row r="1109" ht="12" customHeight="1" x14ac:dyDescent="0.25"/>
    <row r="1110" ht="12" customHeight="1" x14ac:dyDescent="0.25"/>
    <row r="1111" ht="12" customHeight="1" x14ac:dyDescent="0.25"/>
    <row r="1112" ht="12" customHeight="1" x14ac:dyDescent="0.25"/>
    <row r="1113" ht="12" customHeight="1" x14ac:dyDescent="0.25"/>
    <row r="1114" ht="12" customHeight="1" x14ac:dyDescent="0.25"/>
    <row r="1115" ht="12" customHeight="1" x14ac:dyDescent="0.25"/>
    <row r="1116" ht="12" customHeight="1" x14ac:dyDescent="0.25"/>
    <row r="1117" ht="12" customHeight="1" x14ac:dyDescent="0.25"/>
    <row r="1118" ht="12" customHeight="1" x14ac:dyDescent="0.25"/>
    <row r="1119" ht="12" customHeight="1" x14ac:dyDescent="0.25"/>
    <row r="1120" ht="12" customHeight="1" x14ac:dyDescent="0.25"/>
    <row r="1121" ht="12" customHeight="1" x14ac:dyDescent="0.25"/>
    <row r="1122" ht="12" customHeight="1" x14ac:dyDescent="0.25"/>
    <row r="1123" ht="12" customHeight="1" x14ac:dyDescent="0.25"/>
    <row r="1124" ht="12" customHeight="1" x14ac:dyDescent="0.25"/>
    <row r="1125" ht="12" customHeight="1" x14ac:dyDescent="0.25"/>
    <row r="1126" ht="12" customHeight="1" x14ac:dyDescent="0.25"/>
    <row r="1127" ht="12" customHeight="1" x14ac:dyDescent="0.25"/>
    <row r="1128" ht="12" customHeight="1" x14ac:dyDescent="0.25"/>
    <row r="1129" ht="12" customHeight="1" x14ac:dyDescent="0.25"/>
    <row r="1130" ht="12" customHeight="1" x14ac:dyDescent="0.25"/>
    <row r="1131" ht="12" customHeight="1" x14ac:dyDescent="0.25"/>
    <row r="1132" ht="12" customHeight="1" x14ac:dyDescent="0.25"/>
    <row r="1133" ht="12" customHeight="1" x14ac:dyDescent="0.25"/>
    <row r="1134" ht="12" customHeight="1" x14ac:dyDescent="0.25"/>
    <row r="1135" ht="12" customHeight="1" x14ac:dyDescent="0.25"/>
    <row r="1136" ht="12" customHeight="1" x14ac:dyDescent="0.25"/>
    <row r="1137" ht="12" customHeight="1" x14ac:dyDescent="0.25"/>
    <row r="1138" ht="12" customHeight="1" x14ac:dyDescent="0.25"/>
    <row r="1139" ht="12" customHeight="1" x14ac:dyDescent="0.25"/>
    <row r="1140" ht="12" customHeight="1" x14ac:dyDescent="0.25"/>
    <row r="1141" ht="12" customHeight="1" x14ac:dyDescent="0.25"/>
    <row r="1142" ht="12" customHeight="1" x14ac:dyDescent="0.25"/>
    <row r="1143" ht="12" customHeight="1" x14ac:dyDescent="0.25"/>
    <row r="1144" ht="12" customHeight="1" x14ac:dyDescent="0.25"/>
    <row r="1145" ht="12" customHeight="1" x14ac:dyDescent="0.25"/>
    <row r="1146" ht="12" customHeight="1" x14ac:dyDescent="0.25"/>
    <row r="1147" ht="12" customHeight="1" x14ac:dyDescent="0.25"/>
    <row r="1148" ht="12" customHeight="1" x14ac:dyDescent="0.25"/>
    <row r="1149" ht="12" customHeight="1" x14ac:dyDescent="0.25"/>
    <row r="1150" ht="12" customHeight="1" x14ac:dyDescent="0.25"/>
    <row r="1151" ht="12" customHeight="1" x14ac:dyDescent="0.25"/>
    <row r="1152" ht="12" customHeight="1" x14ac:dyDescent="0.25"/>
    <row r="1153" ht="12" customHeight="1" x14ac:dyDescent="0.25"/>
    <row r="1154" ht="12" customHeight="1" x14ac:dyDescent="0.25"/>
    <row r="1155" ht="12" customHeight="1" x14ac:dyDescent="0.25"/>
    <row r="1156" ht="12" customHeight="1" x14ac:dyDescent="0.25"/>
    <row r="1157" ht="12" customHeight="1" x14ac:dyDescent="0.25"/>
    <row r="1158" ht="12" customHeight="1" x14ac:dyDescent="0.25"/>
    <row r="1159" ht="12" customHeight="1" x14ac:dyDescent="0.25"/>
    <row r="1160" ht="12" customHeight="1" x14ac:dyDescent="0.25"/>
    <row r="1161" ht="12" customHeight="1" x14ac:dyDescent="0.25"/>
    <row r="1162" ht="12" customHeight="1" x14ac:dyDescent="0.25"/>
    <row r="1163" ht="12" customHeight="1" x14ac:dyDescent="0.25"/>
    <row r="1164" ht="12" customHeight="1" x14ac:dyDescent="0.25"/>
    <row r="1165" ht="12" customHeight="1" x14ac:dyDescent="0.25"/>
    <row r="1166" ht="12" customHeight="1" x14ac:dyDescent="0.25"/>
    <row r="1167" ht="12" customHeight="1" x14ac:dyDescent="0.25"/>
    <row r="1168" ht="12" customHeight="1" x14ac:dyDescent="0.25"/>
    <row r="1169" ht="12" customHeight="1" x14ac:dyDescent="0.25"/>
    <row r="1170" ht="12" customHeight="1" x14ac:dyDescent="0.25"/>
    <row r="1171" ht="12" customHeight="1" x14ac:dyDescent="0.25"/>
    <row r="1172" ht="12" customHeight="1" x14ac:dyDescent="0.25"/>
    <row r="1173" ht="12" customHeight="1" x14ac:dyDescent="0.25"/>
    <row r="1174" ht="12" customHeight="1" x14ac:dyDescent="0.25"/>
    <row r="1175" ht="12" customHeight="1" x14ac:dyDescent="0.25"/>
    <row r="1176" ht="12" customHeight="1" x14ac:dyDescent="0.25"/>
    <row r="1177" ht="12" customHeight="1" x14ac:dyDescent="0.25"/>
    <row r="1178" ht="12" customHeight="1" x14ac:dyDescent="0.25"/>
    <row r="1179" ht="12" customHeight="1" x14ac:dyDescent="0.25"/>
    <row r="1180" ht="12" customHeight="1" x14ac:dyDescent="0.25"/>
    <row r="1181" ht="12" customHeight="1" x14ac:dyDescent="0.25"/>
    <row r="1182" ht="12" customHeight="1" x14ac:dyDescent="0.25"/>
    <row r="1183" ht="12" customHeight="1" x14ac:dyDescent="0.25"/>
    <row r="1184" ht="12" customHeight="1" x14ac:dyDescent="0.25"/>
    <row r="1185" ht="12" customHeight="1" x14ac:dyDescent="0.25"/>
    <row r="1186" ht="12" customHeight="1" x14ac:dyDescent="0.25"/>
    <row r="1187" ht="12" customHeight="1" x14ac:dyDescent="0.25"/>
    <row r="1188" ht="12" customHeight="1" x14ac:dyDescent="0.25"/>
    <row r="1189" ht="12" customHeight="1" x14ac:dyDescent="0.25"/>
    <row r="1190" ht="12" customHeight="1" x14ac:dyDescent="0.25"/>
    <row r="1191" ht="12" customHeight="1" x14ac:dyDescent="0.25"/>
    <row r="1192" ht="12" customHeight="1" x14ac:dyDescent="0.25"/>
    <row r="1193" ht="12" customHeight="1" x14ac:dyDescent="0.25"/>
    <row r="1194" ht="12" customHeight="1" x14ac:dyDescent="0.25"/>
    <row r="1195" ht="12" customHeight="1" x14ac:dyDescent="0.25"/>
    <row r="1196" ht="12" customHeight="1" x14ac:dyDescent="0.25"/>
    <row r="1197" ht="12" customHeight="1" x14ac:dyDescent="0.25"/>
    <row r="1198" ht="12" customHeight="1" x14ac:dyDescent="0.25"/>
    <row r="1199" ht="12" customHeight="1" x14ac:dyDescent="0.25"/>
    <row r="1200" ht="12" customHeight="1" x14ac:dyDescent="0.25"/>
    <row r="1201" ht="12" customHeight="1" x14ac:dyDescent="0.25"/>
    <row r="1202" ht="12" customHeight="1" x14ac:dyDescent="0.25"/>
    <row r="1203" ht="12" customHeight="1" x14ac:dyDescent="0.25"/>
    <row r="1204" ht="12" customHeight="1" x14ac:dyDescent="0.25"/>
    <row r="1205" ht="12" customHeight="1" x14ac:dyDescent="0.25"/>
    <row r="1206" ht="12" customHeight="1" x14ac:dyDescent="0.25"/>
    <row r="1207" ht="12" customHeight="1" x14ac:dyDescent="0.25"/>
    <row r="1208" ht="12" customHeight="1" x14ac:dyDescent="0.25"/>
    <row r="1209" ht="12" customHeight="1" x14ac:dyDescent="0.25"/>
    <row r="1210" ht="12" customHeight="1" x14ac:dyDescent="0.25"/>
    <row r="1211" ht="12" customHeight="1" x14ac:dyDescent="0.25"/>
    <row r="1212" ht="12" customHeight="1" x14ac:dyDescent="0.25"/>
    <row r="1213" ht="12" customHeight="1" x14ac:dyDescent="0.25"/>
    <row r="1214" ht="12" customHeight="1" x14ac:dyDescent="0.25"/>
    <row r="1215" ht="12" customHeight="1" x14ac:dyDescent="0.25"/>
    <row r="1216" ht="12" customHeight="1" x14ac:dyDescent="0.25"/>
    <row r="1217" ht="12" customHeight="1" x14ac:dyDescent="0.25"/>
    <row r="1218" ht="12" customHeight="1" x14ac:dyDescent="0.25"/>
    <row r="1219" ht="12" customHeight="1" x14ac:dyDescent="0.25"/>
    <row r="1220" ht="12" customHeight="1" x14ac:dyDescent="0.25"/>
    <row r="1221" ht="12" customHeight="1" x14ac:dyDescent="0.25"/>
    <row r="1222" ht="12" customHeight="1" x14ac:dyDescent="0.25"/>
    <row r="1223" ht="12" customHeight="1" x14ac:dyDescent="0.25"/>
    <row r="1224" ht="12" customHeight="1" x14ac:dyDescent="0.25"/>
    <row r="1225" ht="12" customHeight="1" x14ac:dyDescent="0.25"/>
    <row r="1226" ht="12" customHeight="1" x14ac:dyDescent="0.25"/>
    <row r="1227" ht="12" customHeight="1" x14ac:dyDescent="0.25"/>
    <row r="1228" ht="12" customHeight="1" x14ac:dyDescent="0.25"/>
    <row r="1229" ht="12" customHeight="1" x14ac:dyDescent="0.25"/>
    <row r="1230" ht="12" customHeight="1" x14ac:dyDescent="0.25"/>
    <row r="1231" ht="12" customHeight="1" x14ac:dyDescent="0.25"/>
    <row r="1232" ht="12" customHeight="1" x14ac:dyDescent="0.25"/>
    <row r="1233" ht="12" customHeight="1" x14ac:dyDescent="0.25"/>
    <row r="1234" ht="12" customHeight="1" x14ac:dyDescent="0.25"/>
    <row r="1235" ht="12" customHeight="1" x14ac:dyDescent="0.25"/>
    <row r="1236" ht="12" customHeight="1" x14ac:dyDescent="0.25"/>
    <row r="1237" ht="12" customHeight="1" x14ac:dyDescent="0.25"/>
    <row r="1238" ht="12" customHeight="1" x14ac:dyDescent="0.25"/>
    <row r="1239" ht="12" customHeight="1" x14ac:dyDescent="0.25"/>
    <row r="1240" ht="12" customHeight="1" x14ac:dyDescent="0.25"/>
    <row r="1241" ht="12" customHeight="1" x14ac:dyDescent="0.25"/>
    <row r="1242" ht="12" customHeight="1" x14ac:dyDescent="0.25"/>
    <row r="1243" ht="12" customHeight="1" x14ac:dyDescent="0.25"/>
    <row r="1244" ht="12" customHeight="1" x14ac:dyDescent="0.25"/>
    <row r="1245" ht="12" customHeight="1" x14ac:dyDescent="0.25"/>
    <row r="1246" ht="12" customHeight="1" x14ac:dyDescent="0.25"/>
    <row r="1247" ht="12" customHeight="1" x14ac:dyDescent="0.25"/>
    <row r="1248" ht="12" customHeight="1" x14ac:dyDescent="0.25"/>
    <row r="1249" ht="12" customHeight="1" x14ac:dyDescent="0.25"/>
    <row r="1250" ht="12" customHeight="1" x14ac:dyDescent="0.25"/>
    <row r="1251" ht="12" customHeight="1" x14ac:dyDescent="0.25"/>
    <row r="1252" ht="12" customHeight="1" x14ac:dyDescent="0.25"/>
    <row r="1253" ht="12" customHeight="1" x14ac:dyDescent="0.25"/>
    <row r="1254" ht="12" customHeight="1" x14ac:dyDescent="0.25"/>
    <row r="1255" ht="12" customHeight="1" x14ac:dyDescent="0.25"/>
    <row r="1256" ht="12" customHeight="1" x14ac:dyDescent="0.25"/>
    <row r="1257" ht="12" customHeight="1" x14ac:dyDescent="0.25"/>
    <row r="1258" ht="12" customHeight="1" x14ac:dyDescent="0.25"/>
    <row r="1259" ht="12" customHeight="1" x14ac:dyDescent="0.25"/>
    <row r="1260" ht="12" customHeight="1" x14ac:dyDescent="0.25"/>
    <row r="1261" ht="12" customHeight="1" x14ac:dyDescent="0.25"/>
    <row r="1262" ht="12" customHeight="1" x14ac:dyDescent="0.25"/>
    <row r="1263" ht="12" customHeight="1" x14ac:dyDescent="0.25"/>
    <row r="1264" ht="12" customHeight="1" x14ac:dyDescent="0.25"/>
    <row r="1265" ht="12" customHeight="1" x14ac:dyDescent="0.25"/>
    <row r="1266" ht="12" customHeight="1" x14ac:dyDescent="0.25"/>
    <row r="1267" ht="12" customHeight="1" x14ac:dyDescent="0.25"/>
    <row r="1268" ht="12" customHeight="1" x14ac:dyDescent="0.25"/>
    <row r="1269" ht="12" customHeight="1" x14ac:dyDescent="0.25"/>
    <row r="1270" ht="12" customHeight="1" x14ac:dyDescent="0.25"/>
    <row r="1271" ht="12" customHeight="1" x14ac:dyDescent="0.25"/>
    <row r="1272" ht="12" customHeight="1" x14ac:dyDescent="0.25"/>
    <row r="1273" ht="12" customHeight="1" x14ac:dyDescent="0.25"/>
    <row r="1274" ht="12" customHeight="1" x14ac:dyDescent="0.25"/>
    <row r="1275" ht="12" customHeight="1" x14ac:dyDescent="0.25"/>
    <row r="1276" ht="12" customHeight="1" x14ac:dyDescent="0.25"/>
    <row r="1277" ht="12" customHeight="1" x14ac:dyDescent="0.25"/>
    <row r="1278" ht="12" customHeight="1" x14ac:dyDescent="0.25"/>
    <row r="1279" ht="12" customHeight="1" x14ac:dyDescent="0.25"/>
    <row r="1280" ht="12" customHeight="1" x14ac:dyDescent="0.25"/>
    <row r="1281" ht="12" customHeight="1" x14ac:dyDescent="0.25"/>
    <row r="1282" ht="12" customHeight="1" x14ac:dyDescent="0.25"/>
    <row r="1283" ht="12" customHeight="1" x14ac:dyDescent="0.25"/>
    <row r="1284" ht="12" customHeight="1" x14ac:dyDescent="0.25"/>
    <row r="1285" ht="12" customHeight="1" x14ac:dyDescent="0.25"/>
    <row r="1286" ht="12" customHeight="1" x14ac:dyDescent="0.25"/>
    <row r="1287" ht="12" customHeight="1" x14ac:dyDescent="0.25"/>
    <row r="1288" ht="12" customHeight="1" x14ac:dyDescent="0.25"/>
    <row r="1289" ht="12" customHeight="1" x14ac:dyDescent="0.25"/>
    <row r="1290" ht="12" customHeight="1" x14ac:dyDescent="0.25"/>
    <row r="1291" ht="12" customHeight="1" x14ac:dyDescent="0.25"/>
    <row r="1292" ht="12" customHeight="1" x14ac:dyDescent="0.25"/>
    <row r="1293" ht="12" customHeight="1" x14ac:dyDescent="0.25"/>
    <row r="1294" ht="12" customHeight="1" x14ac:dyDescent="0.25"/>
    <row r="1295" ht="12" customHeight="1" x14ac:dyDescent="0.25"/>
    <row r="1296" ht="12" customHeight="1" x14ac:dyDescent="0.25"/>
    <row r="1297" ht="12" customHeight="1" x14ac:dyDescent="0.25"/>
    <row r="1298" ht="12" customHeight="1" x14ac:dyDescent="0.25"/>
    <row r="1299" ht="12" customHeight="1" x14ac:dyDescent="0.25"/>
    <row r="1300" ht="12" customHeight="1" x14ac:dyDescent="0.25"/>
    <row r="1301" ht="12" customHeight="1" x14ac:dyDescent="0.25"/>
    <row r="1302" ht="12" customHeight="1" x14ac:dyDescent="0.25"/>
    <row r="1303" ht="12" customHeight="1" x14ac:dyDescent="0.25"/>
    <row r="1304" ht="12" customHeight="1" x14ac:dyDescent="0.25"/>
    <row r="1305" ht="12" customHeight="1" x14ac:dyDescent="0.25"/>
    <row r="1306" ht="12" customHeight="1" x14ac:dyDescent="0.25"/>
    <row r="1307" ht="12" customHeight="1" x14ac:dyDescent="0.25"/>
    <row r="1308" ht="12" customHeight="1" x14ac:dyDescent="0.25"/>
    <row r="1309" ht="12" customHeight="1" x14ac:dyDescent="0.25"/>
    <row r="1310" ht="12" customHeight="1" x14ac:dyDescent="0.25"/>
    <row r="1311" ht="12" customHeight="1" x14ac:dyDescent="0.25"/>
    <row r="1312" ht="12" customHeight="1" x14ac:dyDescent="0.25"/>
    <row r="1313" ht="12" customHeight="1" x14ac:dyDescent="0.25"/>
    <row r="1314" ht="12" customHeight="1" x14ac:dyDescent="0.25"/>
    <row r="1315" ht="12" customHeight="1" x14ac:dyDescent="0.25"/>
    <row r="1316" ht="12" customHeight="1" x14ac:dyDescent="0.25"/>
    <row r="1317" ht="12" customHeight="1" x14ac:dyDescent="0.25"/>
    <row r="1318" ht="12" customHeight="1" x14ac:dyDescent="0.25"/>
    <row r="1319" ht="12" customHeight="1" x14ac:dyDescent="0.25"/>
    <row r="1320" ht="12" customHeight="1" x14ac:dyDescent="0.25"/>
    <row r="1321" ht="12" customHeight="1" x14ac:dyDescent="0.25"/>
    <row r="1322" ht="12" customHeight="1" x14ac:dyDescent="0.25"/>
    <row r="1323" ht="12" customHeight="1" x14ac:dyDescent="0.25"/>
    <row r="1324" ht="12" customHeight="1" x14ac:dyDescent="0.25"/>
    <row r="1325" ht="12" customHeight="1" x14ac:dyDescent="0.25"/>
    <row r="1326" ht="12" customHeight="1" x14ac:dyDescent="0.25"/>
    <row r="1327" ht="12" customHeight="1" x14ac:dyDescent="0.25"/>
    <row r="1328" ht="12" customHeight="1" x14ac:dyDescent="0.25"/>
    <row r="1329" ht="12" customHeight="1" x14ac:dyDescent="0.25"/>
    <row r="1330" ht="12" customHeight="1" x14ac:dyDescent="0.25"/>
    <row r="1331" ht="12" customHeight="1" x14ac:dyDescent="0.25"/>
    <row r="1332" ht="12" customHeight="1" x14ac:dyDescent="0.25"/>
    <row r="1333" ht="12" customHeight="1" x14ac:dyDescent="0.25"/>
    <row r="1334" ht="12" customHeight="1" x14ac:dyDescent="0.25"/>
    <row r="1335" ht="12" customHeight="1" x14ac:dyDescent="0.25"/>
    <row r="1336" ht="12" customHeight="1" x14ac:dyDescent="0.25"/>
    <row r="1337" ht="12" customHeight="1" x14ac:dyDescent="0.25"/>
    <row r="1338" ht="12" customHeight="1" x14ac:dyDescent="0.25"/>
    <row r="1339" ht="12" customHeight="1" x14ac:dyDescent="0.25"/>
    <row r="1340" ht="12" customHeight="1" x14ac:dyDescent="0.25"/>
    <row r="1341" ht="12" customHeight="1" x14ac:dyDescent="0.25"/>
    <row r="1342" ht="12" customHeight="1" x14ac:dyDescent="0.25"/>
    <row r="1343" ht="12" customHeight="1" x14ac:dyDescent="0.25"/>
    <row r="1344" ht="12" customHeight="1" x14ac:dyDescent="0.25"/>
    <row r="1345" ht="12" customHeight="1" x14ac:dyDescent="0.25"/>
    <row r="1346" ht="12" customHeight="1" x14ac:dyDescent="0.25"/>
    <row r="1347" ht="12" customHeight="1" x14ac:dyDescent="0.25"/>
    <row r="1348" ht="12" customHeight="1" x14ac:dyDescent="0.25"/>
    <row r="1349" ht="12" customHeight="1" x14ac:dyDescent="0.25"/>
    <row r="1350" ht="12" customHeight="1" x14ac:dyDescent="0.25"/>
    <row r="1351" ht="12" customHeight="1" x14ac:dyDescent="0.25"/>
    <row r="1352" ht="12" customHeight="1" x14ac:dyDescent="0.25"/>
    <row r="1353" ht="12" customHeight="1" x14ac:dyDescent="0.25"/>
    <row r="1354" ht="12" customHeight="1" x14ac:dyDescent="0.25"/>
    <row r="1355" ht="12" customHeight="1" x14ac:dyDescent="0.25"/>
    <row r="1356" ht="12" customHeight="1" x14ac:dyDescent="0.25"/>
    <row r="1357" ht="12" customHeight="1" x14ac:dyDescent="0.25"/>
    <row r="1358" ht="12" customHeight="1" x14ac:dyDescent="0.25"/>
    <row r="1359" ht="12" customHeight="1" x14ac:dyDescent="0.25"/>
    <row r="1360" ht="12" customHeight="1" x14ac:dyDescent="0.25"/>
    <row r="1361" ht="12" customHeight="1" x14ac:dyDescent="0.25"/>
    <row r="1362" ht="12" customHeight="1" x14ac:dyDescent="0.25"/>
    <row r="1363" ht="12" customHeight="1" x14ac:dyDescent="0.25"/>
    <row r="1364" ht="12" customHeight="1" x14ac:dyDescent="0.25"/>
    <row r="1365" ht="12" customHeight="1" x14ac:dyDescent="0.25"/>
    <row r="1366" ht="12" customHeight="1" x14ac:dyDescent="0.25"/>
    <row r="1367" ht="12" customHeight="1" x14ac:dyDescent="0.25"/>
    <row r="1368" ht="12" customHeight="1" x14ac:dyDescent="0.25"/>
    <row r="1369" ht="12" customHeight="1" x14ac:dyDescent="0.25"/>
    <row r="1370" ht="12" customHeight="1" x14ac:dyDescent="0.25"/>
    <row r="1371" ht="12" customHeight="1" x14ac:dyDescent="0.25"/>
    <row r="1372" ht="12" customHeight="1" x14ac:dyDescent="0.25"/>
    <row r="1373" ht="12" customHeight="1" x14ac:dyDescent="0.25"/>
    <row r="1374" ht="12" customHeight="1" x14ac:dyDescent="0.25"/>
    <row r="1375" ht="12" customHeight="1" x14ac:dyDescent="0.25"/>
    <row r="1376" ht="12" customHeight="1" x14ac:dyDescent="0.25"/>
    <row r="1377" ht="12" customHeight="1" x14ac:dyDescent="0.25"/>
    <row r="1378" ht="12" customHeight="1" x14ac:dyDescent="0.25"/>
    <row r="1379" ht="12" customHeight="1" x14ac:dyDescent="0.25"/>
    <row r="1380" ht="12" customHeight="1" x14ac:dyDescent="0.25"/>
    <row r="1381" ht="12" customHeight="1" x14ac:dyDescent="0.25"/>
    <row r="1382" ht="12" customHeight="1" x14ac:dyDescent="0.25"/>
    <row r="1383" ht="12" customHeight="1" x14ac:dyDescent="0.25"/>
    <row r="1384" ht="12" customHeight="1" x14ac:dyDescent="0.25"/>
    <row r="1385" ht="12" customHeight="1" x14ac:dyDescent="0.25"/>
    <row r="1386" ht="12" customHeight="1" x14ac:dyDescent="0.25"/>
    <row r="1387" ht="12" customHeight="1" x14ac:dyDescent="0.25"/>
    <row r="1388" ht="12" customHeight="1" x14ac:dyDescent="0.25"/>
    <row r="1389" ht="12" customHeight="1" x14ac:dyDescent="0.25"/>
    <row r="1390" ht="12" customHeight="1" x14ac:dyDescent="0.25"/>
    <row r="1391" ht="12" customHeight="1" x14ac:dyDescent="0.25"/>
    <row r="1392" ht="12" customHeight="1" x14ac:dyDescent="0.25"/>
    <row r="1393" ht="12" customHeight="1" x14ac:dyDescent="0.25"/>
    <row r="1394" ht="12" customHeight="1" x14ac:dyDescent="0.25"/>
    <row r="1395" ht="12" customHeight="1" x14ac:dyDescent="0.25"/>
    <row r="1396" ht="12" customHeight="1" x14ac:dyDescent="0.25"/>
    <row r="1397" ht="12" customHeight="1" x14ac:dyDescent="0.25"/>
    <row r="1398" ht="12" customHeight="1" x14ac:dyDescent="0.25"/>
    <row r="1399" ht="12" customHeight="1" x14ac:dyDescent="0.25"/>
    <row r="1400" ht="12" customHeight="1" x14ac:dyDescent="0.25"/>
    <row r="1401" ht="12" customHeight="1" x14ac:dyDescent="0.25"/>
    <row r="1402" ht="12" customHeight="1" x14ac:dyDescent="0.25"/>
    <row r="1403" ht="12" customHeight="1" x14ac:dyDescent="0.25"/>
    <row r="1404" ht="12" customHeight="1" x14ac:dyDescent="0.25"/>
    <row r="1405" ht="12" customHeight="1" x14ac:dyDescent="0.25"/>
    <row r="1406" ht="12" customHeight="1" x14ac:dyDescent="0.25"/>
    <row r="1407" ht="12" customHeight="1" x14ac:dyDescent="0.25"/>
    <row r="1408" ht="12" customHeight="1" x14ac:dyDescent="0.25"/>
    <row r="1409" ht="12" customHeight="1" x14ac:dyDescent="0.25"/>
    <row r="1410" ht="12" customHeight="1" x14ac:dyDescent="0.25"/>
    <row r="1411" ht="12" customHeight="1" x14ac:dyDescent="0.25"/>
    <row r="1412" ht="12" customHeight="1" x14ac:dyDescent="0.25"/>
    <row r="1413" ht="12" customHeight="1" x14ac:dyDescent="0.25"/>
    <row r="1414" ht="12" customHeight="1" x14ac:dyDescent="0.25"/>
    <row r="1415" ht="12" customHeight="1" x14ac:dyDescent="0.25"/>
    <row r="1416" ht="12" customHeight="1" x14ac:dyDescent="0.25"/>
    <row r="1417" ht="12" customHeight="1" x14ac:dyDescent="0.25"/>
    <row r="1418" ht="12" customHeight="1" x14ac:dyDescent="0.25"/>
    <row r="1419" ht="12" customHeight="1" x14ac:dyDescent="0.25"/>
    <row r="1420" ht="12" customHeight="1" x14ac:dyDescent="0.25"/>
    <row r="1421" ht="12" customHeight="1" x14ac:dyDescent="0.25"/>
    <row r="1422" ht="12" customHeight="1" x14ac:dyDescent="0.25"/>
    <row r="1423" ht="12" customHeight="1" x14ac:dyDescent="0.25"/>
    <row r="1424" ht="12" customHeight="1" x14ac:dyDescent="0.25"/>
    <row r="1425" ht="12" customHeight="1" x14ac:dyDescent="0.25"/>
    <row r="1426" ht="12" customHeight="1" x14ac:dyDescent="0.25"/>
    <row r="1427" ht="12" customHeight="1" x14ac:dyDescent="0.25"/>
    <row r="1428" ht="12" customHeight="1" x14ac:dyDescent="0.25"/>
    <row r="1429" ht="12" customHeight="1" x14ac:dyDescent="0.25"/>
    <row r="1430" ht="12" customHeight="1" x14ac:dyDescent="0.25"/>
    <row r="1431" ht="12" customHeight="1" x14ac:dyDescent="0.25"/>
    <row r="1432" ht="12" customHeight="1" x14ac:dyDescent="0.25"/>
    <row r="1433" ht="12" customHeight="1" x14ac:dyDescent="0.25"/>
    <row r="1434" ht="12" customHeight="1" x14ac:dyDescent="0.25"/>
    <row r="1435" ht="12" customHeight="1" x14ac:dyDescent="0.25"/>
    <row r="1436" ht="12" customHeight="1" x14ac:dyDescent="0.25"/>
    <row r="1437" ht="12" customHeight="1" x14ac:dyDescent="0.25"/>
    <row r="1438" ht="12" customHeight="1" x14ac:dyDescent="0.25"/>
    <row r="1439" ht="12" customHeight="1" x14ac:dyDescent="0.25"/>
    <row r="1440" ht="12" customHeight="1" x14ac:dyDescent="0.25"/>
    <row r="1441" ht="12" customHeight="1" x14ac:dyDescent="0.25"/>
    <row r="1442" ht="12" customHeight="1" x14ac:dyDescent="0.25"/>
    <row r="1443" ht="12" customHeight="1" x14ac:dyDescent="0.25"/>
    <row r="1444" ht="12" customHeight="1" x14ac:dyDescent="0.25"/>
    <row r="1445" ht="12" customHeight="1" x14ac:dyDescent="0.25"/>
    <row r="1446" ht="12" customHeight="1" x14ac:dyDescent="0.25"/>
    <row r="1447" ht="12" customHeight="1" x14ac:dyDescent="0.25"/>
    <row r="1448" ht="12" customHeight="1" x14ac:dyDescent="0.25"/>
    <row r="1449" ht="12" customHeight="1" x14ac:dyDescent="0.25"/>
    <row r="1450" ht="12" customHeight="1" x14ac:dyDescent="0.25"/>
    <row r="1451" ht="12" customHeight="1" x14ac:dyDescent="0.25"/>
    <row r="1452" ht="12" customHeight="1" x14ac:dyDescent="0.25"/>
    <row r="1453" ht="12" customHeight="1" x14ac:dyDescent="0.25"/>
    <row r="1454" ht="12" customHeight="1" x14ac:dyDescent="0.25"/>
    <row r="1455" ht="12" customHeight="1" x14ac:dyDescent="0.25"/>
    <row r="1456" ht="12" customHeight="1" x14ac:dyDescent="0.25"/>
    <row r="1457" ht="12" customHeight="1" x14ac:dyDescent="0.25"/>
    <row r="1458" ht="12" customHeight="1" x14ac:dyDescent="0.25"/>
    <row r="1459" ht="12" customHeight="1" x14ac:dyDescent="0.25"/>
    <row r="1460" ht="12" customHeight="1" x14ac:dyDescent="0.25"/>
    <row r="1461" ht="12" customHeight="1" x14ac:dyDescent="0.25"/>
    <row r="1462" ht="12" customHeight="1" x14ac:dyDescent="0.25"/>
    <row r="1463" ht="12" customHeight="1" x14ac:dyDescent="0.25"/>
    <row r="1464" ht="12" customHeight="1" x14ac:dyDescent="0.25"/>
    <row r="1465" ht="12" customHeight="1" x14ac:dyDescent="0.25"/>
    <row r="1466" ht="12" customHeight="1" x14ac:dyDescent="0.25"/>
    <row r="1467" ht="12" customHeight="1" x14ac:dyDescent="0.25"/>
    <row r="1468" ht="12" customHeight="1" x14ac:dyDescent="0.25"/>
    <row r="1469" ht="12" customHeight="1" x14ac:dyDescent="0.25"/>
    <row r="1470" ht="12" customHeight="1" x14ac:dyDescent="0.25"/>
    <row r="1471" ht="12" customHeight="1" x14ac:dyDescent="0.25"/>
    <row r="1472" ht="12" customHeight="1" x14ac:dyDescent="0.25"/>
    <row r="1473" ht="12" customHeight="1" x14ac:dyDescent="0.25"/>
    <row r="1474" ht="12" customHeight="1" x14ac:dyDescent="0.25"/>
    <row r="1475" ht="12" customHeight="1" x14ac:dyDescent="0.25"/>
    <row r="1476" ht="12" customHeight="1" x14ac:dyDescent="0.25"/>
    <row r="1477" ht="12" customHeight="1" x14ac:dyDescent="0.25"/>
    <row r="1478" ht="12" customHeight="1" x14ac:dyDescent="0.25"/>
    <row r="1479" ht="12" customHeight="1" x14ac:dyDescent="0.25"/>
    <row r="1480" ht="12" customHeight="1" x14ac:dyDescent="0.25"/>
    <row r="1481" ht="12" customHeight="1" x14ac:dyDescent="0.25"/>
    <row r="1482" ht="12" customHeight="1" x14ac:dyDescent="0.25"/>
    <row r="1483" ht="12" customHeight="1" x14ac:dyDescent="0.25"/>
    <row r="1484" ht="12" customHeight="1" x14ac:dyDescent="0.25"/>
    <row r="1485" ht="12" customHeight="1" x14ac:dyDescent="0.25"/>
    <row r="1486" ht="12" customHeight="1" x14ac:dyDescent="0.25"/>
    <row r="1487" ht="12" customHeight="1" x14ac:dyDescent="0.25"/>
    <row r="1488" ht="12" customHeight="1" x14ac:dyDescent="0.25"/>
    <row r="1489" ht="12" customHeight="1" x14ac:dyDescent="0.25"/>
    <row r="1490" ht="12" customHeight="1" x14ac:dyDescent="0.25"/>
    <row r="1491" ht="12" customHeight="1" x14ac:dyDescent="0.25"/>
    <row r="1492" ht="12" customHeight="1" x14ac:dyDescent="0.25"/>
    <row r="1493" ht="12" customHeight="1" x14ac:dyDescent="0.25"/>
    <row r="1494" ht="12" customHeight="1" x14ac:dyDescent="0.25"/>
    <row r="1495" ht="12" customHeight="1" x14ac:dyDescent="0.25"/>
    <row r="1496" ht="12" customHeight="1" x14ac:dyDescent="0.25"/>
    <row r="1497" ht="12" customHeight="1" x14ac:dyDescent="0.25"/>
    <row r="1498" ht="12" customHeight="1" x14ac:dyDescent="0.25"/>
    <row r="1499" ht="12" customHeight="1" x14ac:dyDescent="0.25"/>
    <row r="1500" ht="12" customHeight="1" x14ac:dyDescent="0.25"/>
    <row r="1501" ht="12" customHeight="1" x14ac:dyDescent="0.25"/>
    <row r="1502" ht="12" customHeight="1" x14ac:dyDescent="0.25"/>
    <row r="1503" ht="12" customHeight="1" x14ac:dyDescent="0.25"/>
    <row r="1504" ht="12" customHeight="1" x14ac:dyDescent="0.25"/>
    <row r="1505" ht="12" customHeight="1" x14ac:dyDescent="0.25"/>
    <row r="1506" ht="12" customHeight="1" x14ac:dyDescent="0.25"/>
    <row r="1507" ht="12" customHeight="1" x14ac:dyDescent="0.25"/>
    <row r="1508" ht="12" customHeight="1" x14ac:dyDescent="0.25"/>
    <row r="1509" ht="12" customHeight="1" x14ac:dyDescent="0.25"/>
    <row r="1510" ht="12" customHeight="1" x14ac:dyDescent="0.25"/>
    <row r="1511" ht="12" customHeight="1" x14ac:dyDescent="0.25"/>
    <row r="1512" ht="12" customHeight="1" x14ac:dyDescent="0.25"/>
    <row r="1513" ht="12" customHeight="1" x14ac:dyDescent="0.25"/>
    <row r="1514" ht="12" customHeight="1" x14ac:dyDescent="0.25"/>
    <row r="1515" ht="12" customHeight="1" x14ac:dyDescent="0.25"/>
    <row r="1516" ht="12" customHeight="1" x14ac:dyDescent="0.25"/>
    <row r="1517" ht="12" customHeight="1" x14ac:dyDescent="0.25"/>
    <row r="1518" ht="12" customHeight="1" x14ac:dyDescent="0.25"/>
    <row r="1519" ht="12" customHeight="1" x14ac:dyDescent="0.25"/>
    <row r="1520" ht="12" customHeight="1" x14ac:dyDescent="0.25"/>
    <row r="1521" ht="12" customHeight="1" x14ac:dyDescent="0.25"/>
    <row r="1522" ht="12" customHeight="1" x14ac:dyDescent="0.25"/>
    <row r="1523" ht="12" customHeight="1" x14ac:dyDescent="0.25"/>
    <row r="1524" ht="12" customHeight="1" x14ac:dyDescent="0.25"/>
    <row r="1525" ht="12" customHeight="1" x14ac:dyDescent="0.25"/>
    <row r="1526" ht="12" customHeight="1" x14ac:dyDescent="0.25"/>
    <row r="1527" ht="12" customHeight="1" x14ac:dyDescent="0.25"/>
    <row r="1528" ht="12" customHeight="1" x14ac:dyDescent="0.25"/>
    <row r="1529" ht="12" customHeight="1" x14ac:dyDescent="0.25"/>
    <row r="1530" ht="12" customHeight="1" x14ac:dyDescent="0.25"/>
    <row r="1531" ht="12" customHeight="1" x14ac:dyDescent="0.25"/>
    <row r="1532" ht="12" customHeight="1" x14ac:dyDescent="0.25"/>
    <row r="1533" ht="12" customHeight="1" x14ac:dyDescent="0.25"/>
    <row r="1534" ht="12" customHeight="1" x14ac:dyDescent="0.25"/>
    <row r="1535" ht="12" customHeight="1" x14ac:dyDescent="0.25"/>
    <row r="1536" ht="12" customHeight="1" x14ac:dyDescent="0.25"/>
    <row r="1537" ht="12" customHeight="1" x14ac:dyDescent="0.25"/>
    <row r="1538" ht="12" customHeight="1" x14ac:dyDescent="0.25"/>
    <row r="1539" ht="12" customHeight="1" x14ac:dyDescent="0.25"/>
    <row r="1540" ht="12" customHeight="1" x14ac:dyDescent="0.25"/>
    <row r="1541" ht="12" customHeight="1" x14ac:dyDescent="0.25"/>
    <row r="1542" ht="12" customHeight="1" x14ac:dyDescent="0.25"/>
    <row r="1543" ht="12" customHeight="1" x14ac:dyDescent="0.25"/>
    <row r="1544" ht="12" customHeight="1" x14ac:dyDescent="0.25"/>
    <row r="1545" ht="12" customHeight="1" x14ac:dyDescent="0.25"/>
    <row r="1546" ht="12" customHeight="1" x14ac:dyDescent="0.25"/>
    <row r="1547" ht="12" customHeight="1" x14ac:dyDescent="0.25"/>
    <row r="1548" ht="12" customHeight="1" x14ac:dyDescent="0.25"/>
    <row r="1549" ht="12" customHeight="1" x14ac:dyDescent="0.25"/>
    <row r="1550" ht="12" customHeight="1" x14ac:dyDescent="0.25"/>
    <row r="1551" ht="12" customHeight="1" x14ac:dyDescent="0.25"/>
    <row r="1552" ht="12" customHeight="1" x14ac:dyDescent="0.25"/>
    <row r="1553" ht="12" customHeight="1" x14ac:dyDescent="0.25"/>
    <row r="1554" ht="12" customHeight="1" x14ac:dyDescent="0.25"/>
    <row r="1555" ht="12" customHeight="1" x14ac:dyDescent="0.25"/>
    <row r="1556" ht="12" customHeight="1" x14ac:dyDescent="0.25"/>
    <row r="1557" ht="12" customHeight="1" x14ac:dyDescent="0.25"/>
    <row r="1558" ht="12" customHeight="1" x14ac:dyDescent="0.25"/>
    <row r="1559" ht="12" customHeight="1" x14ac:dyDescent="0.25"/>
    <row r="1560" ht="12" customHeight="1" x14ac:dyDescent="0.25"/>
    <row r="1561" ht="12" customHeight="1" x14ac:dyDescent="0.25"/>
    <row r="1562" ht="12" customHeight="1" x14ac:dyDescent="0.25"/>
    <row r="1563" ht="12" customHeight="1" x14ac:dyDescent="0.25"/>
    <row r="1564" ht="12" customHeight="1" x14ac:dyDescent="0.25"/>
    <row r="1565" ht="12" customHeight="1" x14ac:dyDescent="0.25"/>
    <row r="1566" ht="12" customHeight="1" x14ac:dyDescent="0.25"/>
    <row r="1567" ht="12" customHeight="1" x14ac:dyDescent="0.25"/>
    <row r="1568" ht="12" customHeight="1" x14ac:dyDescent="0.25"/>
    <row r="1569" ht="12" customHeight="1" x14ac:dyDescent="0.25"/>
    <row r="1570" ht="12" customHeight="1" x14ac:dyDescent="0.25"/>
    <row r="1571" ht="12" customHeight="1" x14ac:dyDescent="0.25"/>
    <row r="1572" ht="12" customHeight="1" x14ac:dyDescent="0.25"/>
    <row r="1573" ht="12" customHeight="1" x14ac:dyDescent="0.25"/>
    <row r="1574" ht="12" customHeight="1" x14ac:dyDescent="0.25"/>
    <row r="1575" ht="12" customHeight="1" x14ac:dyDescent="0.25"/>
    <row r="1576" ht="12" customHeight="1" x14ac:dyDescent="0.25"/>
    <row r="1577" ht="12" customHeight="1" x14ac:dyDescent="0.25"/>
    <row r="1578" ht="12" customHeight="1" x14ac:dyDescent="0.25"/>
    <row r="1579" ht="12" customHeight="1" x14ac:dyDescent="0.25"/>
    <row r="1580" ht="12" customHeight="1" x14ac:dyDescent="0.25"/>
    <row r="1581" ht="12" customHeight="1" x14ac:dyDescent="0.25"/>
    <row r="1582" ht="12" customHeight="1" x14ac:dyDescent="0.25"/>
    <row r="1583" ht="12" customHeight="1" x14ac:dyDescent="0.25"/>
    <row r="1584" ht="12" customHeight="1" x14ac:dyDescent="0.25"/>
    <row r="1585" ht="12" customHeight="1" x14ac:dyDescent="0.25"/>
    <row r="1586" ht="12" customHeight="1" x14ac:dyDescent="0.25"/>
    <row r="1587" ht="12" customHeight="1" x14ac:dyDescent="0.25"/>
    <row r="1588" ht="12" customHeight="1" x14ac:dyDescent="0.25"/>
    <row r="1589" ht="12" customHeight="1" x14ac:dyDescent="0.25"/>
    <row r="1590" ht="12" customHeight="1" x14ac:dyDescent="0.25"/>
    <row r="1591" ht="12" customHeight="1" x14ac:dyDescent="0.25"/>
    <row r="1592" ht="12" customHeight="1" x14ac:dyDescent="0.25"/>
    <row r="1593" ht="12" customHeight="1" x14ac:dyDescent="0.25"/>
    <row r="1594" ht="12" customHeight="1" x14ac:dyDescent="0.25"/>
    <row r="1595" ht="12" customHeight="1" x14ac:dyDescent="0.25"/>
    <row r="1596" ht="12" customHeight="1" x14ac:dyDescent="0.25"/>
    <row r="1597" ht="12" customHeight="1" x14ac:dyDescent="0.25"/>
    <row r="1598" ht="12" customHeight="1" x14ac:dyDescent="0.25"/>
    <row r="1599" ht="12" customHeight="1" x14ac:dyDescent="0.25"/>
    <row r="1600" ht="12" customHeight="1" x14ac:dyDescent="0.25"/>
    <row r="1601" ht="12" customHeight="1" x14ac:dyDescent="0.25"/>
    <row r="1602" ht="12" customHeight="1" x14ac:dyDescent="0.25"/>
    <row r="1603" ht="12" customHeight="1" x14ac:dyDescent="0.25"/>
    <row r="1604" ht="12" customHeight="1" x14ac:dyDescent="0.25"/>
    <row r="1605" ht="12" customHeight="1" x14ac:dyDescent="0.25"/>
    <row r="1606" ht="12" customHeight="1" x14ac:dyDescent="0.25"/>
    <row r="1607" ht="12" customHeight="1" x14ac:dyDescent="0.25"/>
    <row r="1608" ht="12" customHeight="1" x14ac:dyDescent="0.25"/>
    <row r="1609" ht="12" customHeight="1" x14ac:dyDescent="0.25"/>
    <row r="1610" ht="12" customHeight="1" x14ac:dyDescent="0.25"/>
    <row r="1611" ht="12" customHeight="1" x14ac:dyDescent="0.25"/>
    <row r="1612" ht="12" customHeight="1" x14ac:dyDescent="0.25"/>
    <row r="1613" ht="12" customHeight="1" x14ac:dyDescent="0.25"/>
    <row r="1614" ht="12" customHeight="1" x14ac:dyDescent="0.25"/>
    <row r="1615" ht="12" customHeight="1" x14ac:dyDescent="0.25"/>
    <row r="1616" ht="12" customHeight="1" x14ac:dyDescent="0.25"/>
    <row r="1617" ht="12" customHeight="1" x14ac:dyDescent="0.25"/>
    <row r="1618" ht="12" customHeight="1" x14ac:dyDescent="0.25"/>
    <row r="1619" ht="12" customHeight="1" x14ac:dyDescent="0.25"/>
    <row r="1620" ht="12" customHeight="1" x14ac:dyDescent="0.25"/>
    <row r="1621" ht="12" customHeight="1" x14ac:dyDescent="0.25"/>
    <row r="1622" ht="12" customHeight="1" x14ac:dyDescent="0.25"/>
    <row r="1623" ht="12" customHeight="1" x14ac:dyDescent="0.25"/>
    <row r="1624" ht="12" customHeight="1" x14ac:dyDescent="0.25"/>
    <row r="1625" ht="12" customHeight="1" x14ac:dyDescent="0.25"/>
    <row r="1626" ht="12" customHeight="1" x14ac:dyDescent="0.25"/>
    <row r="1627" ht="12" customHeight="1" x14ac:dyDescent="0.25"/>
    <row r="1628" ht="12" customHeight="1" x14ac:dyDescent="0.25"/>
    <row r="1629" ht="12" customHeight="1" x14ac:dyDescent="0.25"/>
    <row r="1630" ht="12" customHeight="1" x14ac:dyDescent="0.25"/>
    <row r="1631" ht="12" customHeight="1" x14ac:dyDescent="0.25"/>
    <row r="1632" ht="12" customHeight="1" x14ac:dyDescent="0.25"/>
    <row r="1633" ht="12" customHeight="1" x14ac:dyDescent="0.25"/>
    <row r="1634" ht="12" customHeight="1" x14ac:dyDescent="0.25"/>
    <row r="1635" ht="12" customHeight="1" x14ac:dyDescent="0.25"/>
    <row r="1636" ht="12" customHeight="1" x14ac:dyDescent="0.25"/>
    <row r="1637" ht="12" customHeight="1" x14ac:dyDescent="0.25"/>
    <row r="1638" ht="12" customHeight="1" x14ac:dyDescent="0.25"/>
    <row r="1639" ht="12" customHeight="1" x14ac:dyDescent="0.25"/>
    <row r="1640" ht="12" customHeight="1" x14ac:dyDescent="0.25"/>
    <row r="1641" ht="12" customHeight="1" x14ac:dyDescent="0.25"/>
    <row r="1642" ht="12" customHeight="1" x14ac:dyDescent="0.25"/>
    <row r="1643" ht="12" customHeight="1" x14ac:dyDescent="0.25"/>
    <row r="1644" ht="12" customHeight="1" x14ac:dyDescent="0.25"/>
    <row r="1645" ht="12" customHeight="1" x14ac:dyDescent="0.25"/>
    <row r="1646" ht="12" customHeight="1" x14ac:dyDescent="0.25"/>
    <row r="1647" ht="12" customHeight="1" x14ac:dyDescent="0.25"/>
    <row r="1648" ht="12" customHeight="1" x14ac:dyDescent="0.25"/>
    <row r="1649" ht="12" customHeight="1" x14ac:dyDescent="0.25"/>
    <row r="1650" ht="12" customHeight="1" x14ac:dyDescent="0.25"/>
    <row r="1651" ht="12" customHeight="1" x14ac:dyDescent="0.25"/>
    <row r="1652" ht="12" customHeight="1" x14ac:dyDescent="0.25"/>
    <row r="1653" ht="12" customHeight="1" x14ac:dyDescent="0.25"/>
    <row r="1654" ht="12" customHeight="1" x14ac:dyDescent="0.25"/>
    <row r="1655" ht="12" customHeight="1" x14ac:dyDescent="0.25"/>
    <row r="1656" ht="12" customHeight="1" x14ac:dyDescent="0.25"/>
    <row r="1657" ht="12" customHeight="1" x14ac:dyDescent="0.25"/>
    <row r="1658" ht="12" customHeight="1" x14ac:dyDescent="0.25"/>
    <row r="1659" ht="12" customHeight="1" x14ac:dyDescent="0.25"/>
    <row r="1660" ht="12" customHeight="1" x14ac:dyDescent="0.25"/>
    <row r="1661" ht="12" customHeight="1" x14ac:dyDescent="0.25"/>
    <row r="1662" ht="12" customHeight="1" x14ac:dyDescent="0.25"/>
    <row r="1663" ht="12" customHeight="1" x14ac:dyDescent="0.25"/>
    <row r="1664" ht="12" customHeight="1" x14ac:dyDescent="0.25"/>
    <row r="1665" ht="12" customHeight="1" x14ac:dyDescent="0.25"/>
    <row r="1666" ht="12" customHeight="1" x14ac:dyDescent="0.25"/>
    <row r="1667" ht="12" customHeight="1" x14ac:dyDescent="0.25"/>
    <row r="1668" ht="12" customHeight="1" x14ac:dyDescent="0.25"/>
    <row r="1669" ht="12" customHeight="1" x14ac:dyDescent="0.25"/>
    <row r="1670" ht="12" customHeight="1" x14ac:dyDescent="0.25"/>
    <row r="1671" ht="12" customHeight="1" x14ac:dyDescent="0.25"/>
    <row r="1672" ht="12" customHeight="1" x14ac:dyDescent="0.25"/>
    <row r="1673" ht="12" customHeight="1" x14ac:dyDescent="0.25"/>
    <row r="1674" ht="12" customHeight="1" x14ac:dyDescent="0.25"/>
    <row r="1675" ht="12" customHeight="1" x14ac:dyDescent="0.25"/>
    <row r="1676" ht="12" customHeight="1" x14ac:dyDescent="0.25"/>
    <row r="1677" ht="12" customHeight="1" x14ac:dyDescent="0.25"/>
    <row r="1678" ht="12" customHeight="1" x14ac:dyDescent="0.25"/>
    <row r="1679" ht="12" customHeight="1" x14ac:dyDescent="0.25"/>
    <row r="1680" ht="12" customHeight="1" x14ac:dyDescent="0.25"/>
    <row r="1681" ht="12" customHeight="1" x14ac:dyDescent="0.25"/>
    <row r="1682" ht="12" customHeight="1" x14ac:dyDescent="0.25"/>
    <row r="1683" ht="12" customHeight="1" x14ac:dyDescent="0.25"/>
    <row r="1684" ht="12" customHeight="1" x14ac:dyDescent="0.25"/>
    <row r="1685" ht="12" customHeight="1" x14ac:dyDescent="0.25"/>
    <row r="1686" ht="12" customHeight="1" x14ac:dyDescent="0.25"/>
    <row r="1687" ht="12" customHeight="1" x14ac:dyDescent="0.25"/>
    <row r="1688" ht="12" customHeight="1" x14ac:dyDescent="0.25"/>
    <row r="1689" ht="12" customHeight="1" x14ac:dyDescent="0.25"/>
    <row r="1690" ht="12" customHeight="1" x14ac:dyDescent="0.25"/>
    <row r="1691" ht="12" customHeight="1" x14ac:dyDescent="0.25"/>
    <row r="1692" ht="12" customHeight="1" x14ac:dyDescent="0.25"/>
    <row r="1693" ht="12" customHeight="1" x14ac:dyDescent="0.25"/>
    <row r="1694" ht="12" customHeight="1" x14ac:dyDescent="0.25"/>
    <row r="1695" ht="12" customHeight="1" x14ac:dyDescent="0.25"/>
    <row r="1696" ht="12" customHeight="1" x14ac:dyDescent="0.25"/>
    <row r="1697" ht="12" customHeight="1" x14ac:dyDescent="0.25"/>
    <row r="1698" ht="12" customHeight="1" x14ac:dyDescent="0.25"/>
    <row r="1699" ht="12" customHeight="1" x14ac:dyDescent="0.25"/>
    <row r="1700" ht="12" customHeight="1" x14ac:dyDescent="0.25"/>
    <row r="1701" ht="12" customHeight="1" x14ac:dyDescent="0.25"/>
    <row r="1702" ht="12" customHeight="1" x14ac:dyDescent="0.25"/>
    <row r="1703" ht="12" customHeight="1" x14ac:dyDescent="0.25"/>
    <row r="1704" ht="12" customHeight="1" x14ac:dyDescent="0.25"/>
    <row r="1705" ht="12" customHeight="1" x14ac:dyDescent="0.25"/>
    <row r="1706" ht="12" customHeight="1" x14ac:dyDescent="0.25"/>
    <row r="1707" ht="12" customHeight="1" x14ac:dyDescent="0.25"/>
    <row r="1708" ht="12" customHeight="1" x14ac:dyDescent="0.25"/>
    <row r="1709" ht="12" customHeight="1" x14ac:dyDescent="0.25"/>
    <row r="1710" ht="12" customHeight="1" x14ac:dyDescent="0.25"/>
    <row r="1711" ht="12" customHeight="1" x14ac:dyDescent="0.25"/>
    <row r="1712" ht="12" customHeight="1" x14ac:dyDescent="0.25"/>
    <row r="1713" ht="12" customHeight="1" x14ac:dyDescent="0.25"/>
    <row r="1714" ht="12" customHeight="1" x14ac:dyDescent="0.25"/>
    <row r="1715" ht="12" customHeight="1" x14ac:dyDescent="0.25"/>
    <row r="1716" ht="12" customHeight="1" x14ac:dyDescent="0.25"/>
    <row r="1717" ht="12" customHeight="1" x14ac:dyDescent="0.25"/>
    <row r="1718" ht="12" customHeight="1" x14ac:dyDescent="0.25"/>
    <row r="1719" ht="12" customHeight="1" x14ac:dyDescent="0.25"/>
    <row r="1720" ht="12" customHeight="1" x14ac:dyDescent="0.25"/>
    <row r="1721" ht="12" customHeight="1" x14ac:dyDescent="0.25"/>
    <row r="1722" ht="12" customHeight="1" x14ac:dyDescent="0.25"/>
    <row r="1723" ht="12" customHeight="1" x14ac:dyDescent="0.25"/>
    <row r="1724" ht="12" customHeight="1" x14ac:dyDescent="0.25"/>
    <row r="1725" ht="12" customHeight="1" x14ac:dyDescent="0.25"/>
    <row r="1726" ht="12" customHeight="1" x14ac:dyDescent="0.25"/>
    <row r="1727" ht="12" customHeight="1" x14ac:dyDescent="0.25"/>
    <row r="1728" ht="12" customHeight="1" x14ac:dyDescent="0.25"/>
    <row r="1729" ht="12" customHeight="1" x14ac:dyDescent="0.25"/>
    <row r="1730" ht="12" customHeight="1" x14ac:dyDescent="0.25"/>
    <row r="1731" ht="12" customHeight="1" x14ac:dyDescent="0.25"/>
    <row r="1732" ht="12" customHeight="1" x14ac:dyDescent="0.25"/>
    <row r="1733" ht="12" customHeight="1" x14ac:dyDescent="0.25"/>
    <row r="1734" ht="12" customHeight="1" x14ac:dyDescent="0.25"/>
    <row r="1735" ht="12" customHeight="1" x14ac:dyDescent="0.25"/>
    <row r="1736" ht="12" customHeight="1" x14ac:dyDescent="0.25"/>
    <row r="1737" ht="12" customHeight="1" x14ac:dyDescent="0.25"/>
    <row r="1738" ht="12" customHeight="1" x14ac:dyDescent="0.25"/>
    <row r="1739" ht="12" customHeight="1" x14ac:dyDescent="0.25"/>
    <row r="1740" ht="12" customHeight="1" x14ac:dyDescent="0.25"/>
    <row r="1741" ht="12" customHeight="1" x14ac:dyDescent="0.25"/>
    <row r="1742" ht="12" customHeight="1" x14ac:dyDescent="0.25"/>
    <row r="1743" ht="12" customHeight="1" x14ac:dyDescent="0.25"/>
    <row r="1744" ht="12" customHeight="1" x14ac:dyDescent="0.25"/>
    <row r="1745" ht="12" customHeight="1" x14ac:dyDescent="0.25"/>
    <row r="1746" ht="12" customHeight="1" x14ac:dyDescent="0.25"/>
    <row r="1747" ht="12" customHeight="1" x14ac:dyDescent="0.25"/>
    <row r="1748" ht="12" customHeight="1" x14ac:dyDescent="0.25"/>
    <row r="1749" ht="12" customHeight="1" x14ac:dyDescent="0.25"/>
    <row r="1750" ht="12" customHeight="1" x14ac:dyDescent="0.25"/>
    <row r="1751" ht="12" customHeight="1" x14ac:dyDescent="0.25"/>
    <row r="1752" ht="12" customHeight="1" x14ac:dyDescent="0.25"/>
    <row r="1753" ht="12" customHeight="1" x14ac:dyDescent="0.25"/>
    <row r="1754" ht="12" customHeight="1" x14ac:dyDescent="0.25"/>
    <row r="1755" ht="12" customHeight="1" x14ac:dyDescent="0.25"/>
    <row r="1756" ht="12" customHeight="1" x14ac:dyDescent="0.25"/>
    <row r="1757" ht="12" customHeight="1" x14ac:dyDescent="0.25"/>
    <row r="1758" ht="12" customHeight="1" x14ac:dyDescent="0.25"/>
    <row r="1759" ht="12" customHeight="1" x14ac:dyDescent="0.25"/>
    <row r="1760" ht="12" customHeight="1" x14ac:dyDescent="0.25"/>
    <row r="1761" ht="12" customHeight="1" x14ac:dyDescent="0.25"/>
    <row r="1762" ht="12" customHeight="1" x14ac:dyDescent="0.25"/>
    <row r="1763" ht="12" customHeight="1" x14ac:dyDescent="0.25"/>
    <row r="1764" ht="12" customHeight="1" x14ac:dyDescent="0.25"/>
    <row r="1765" ht="12" customHeight="1" x14ac:dyDescent="0.25"/>
    <row r="1766" ht="12" customHeight="1" x14ac:dyDescent="0.25"/>
    <row r="1767" ht="12" customHeight="1" x14ac:dyDescent="0.25"/>
    <row r="1768" ht="12" customHeight="1" x14ac:dyDescent="0.25"/>
    <row r="1769" ht="12" customHeight="1" x14ac:dyDescent="0.25"/>
    <row r="1770" ht="12" customHeight="1" x14ac:dyDescent="0.25"/>
    <row r="1771" ht="12" customHeight="1" x14ac:dyDescent="0.25"/>
    <row r="1772" ht="12" customHeight="1" x14ac:dyDescent="0.25"/>
    <row r="1773" ht="12" customHeight="1" x14ac:dyDescent="0.25"/>
    <row r="1774" ht="12" customHeight="1" x14ac:dyDescent="0.25"/>
    <row r="1775" ht="12" customHeight="1" x14ac:dyDescent="0.25"/>
    <row r="1776" ht="12" customHeight="1" x14ac:dyDescent="0.25"/>
    <row r="1777" ht="12" customHeight="1" x14ac:dyDescent="0.25"/>
    <row r="1778" ht="12" customHeight="1" x14ac:dyDescent="0.25"/>
    <row r="1779" ht="12" customHeight="1" x14ac:dyDescent="0.25"/>
    <row r="1780" ht="12" customHeight="1" x14ac:dyDescent="0.25"/>
    <row r="1781" ht="12" customHeight="1" x14ac:dyDescent="0.25"/>
    <row r="1782" ht="12" customHeight="1" x14ac:dyDescent="0.25"/>
    <row r="1783" ht="12" customHeight="1" x14ac:dyDescent="0.25"/>
    <row r="1784" ht="12" customHeight="1" x14ac:dyDescent="0.25"/>
    <row r="1785" ht="12" customHeight="1" x14ac:dyDescent="0.25"/>
    <row r="1786" ht="12" customHeight="1" x14ac:dyDescent="0.25"/>
    <row r="1787" ht="12" customHeight="1" x14ac:dyDescent="0.25"/>
    <row r="1788" ht="12" customHeight="1" x14ac:dyDescent="0.25"/>
    <row r="1789" ht="12" customHeight="1" x14ac:dyDescent="0.25"/>
    <row r="1790" ht="12" customHeight="1" x14ac:dyDescent="0.25"/>
    <row r="1791" ht="12" customHeight="1" x14ac:dyDescent="0.25"/>
    <row r="1792" ht="12" customHeight="1" x14ac:dyDescent="0.25"/>
    <row r="1793" ht="12" customHeight="1" x14ac:dyDescent="0.25"/>
    <row r="1794" ht="12" customHeight="1" x14ac:dyDescent="0.25"/>
    <row r="1795" ht="12" customHeight="1" x14ac:dyDescent="0.25"/>
    <row r="1796" ht="12" customHeight="1" x14ac:dyDescent="0.25"/>
    <row r="1797" ht="12" customHeight="1" x14ac:dyDescent="0.25"/>
    <row r="1798" ht="12" customHeight="1" x14ac:dyDescent="0.25"/>
    <row r="1799" ht="12" customHeight="1" x14ac:dyDescent="0.25"/>
    <row r="1800" ht="12" customHeight="1" x14ac:dyDescent="0.25"/>
    <row r="1801" ht="12" customHeight="1" x14ac:dyDescent="0.25"/>
    <row r="1802" ht="12" customHeight="1" x14ac:dyDescent="0.25"/>
    <row r="1803" ht="12" customHeight="1" x14ac:dyDescent="0.25"/>
    <row r="1804" ht="12" customHeight="1" x14ac:dyDescent="0.25"/>
    <row r="1805" ht="12" customHeight="1" x14ac:dyDescent="0.25"/>
    <row r="1806" ht="12" customHeight="1" x14ac:dyDescent="0.25"/>
    <row r="1807" ht="12" customHeight="1" x14ac:dyDescent="0.25"/>
    <row r="1808" ht="12" customHeight="1" x14ac:dyDescent="0.25"/>
    <row r="1809" ht="12" customHeight="1" x14ac:dyDescent="0.25"/>
    <row r="1810" ht="12" customHeight="1" x14ac:dyDescent="0.25"/>
    <row r="1811" ht="12" customHeight="1" x14ac:dyDescent="0.25"/>
    <row r="1812" ht="12" customHeight="1" x14ac:dyDescent="0.25"/>
    <row r="1813" ht="12" customHeight="1" x14ac:dyDescent="0.25"/>
    <row r="1814" ht="12" customHeight="1" x14ac:dyDescent="0.25"/>
    <row r="1815" ht="12" customHeight="1" x14ac:dyDescent="0.25"/>
    <row r="1816" ht="12" customHeight="1" x14ac:dyDescent="0.25"/>
    <row r="1817" ht="12" customHeight="1" x14ac:dyDescent="0.25"/>
    <row r="1818" ht="12" customHeight="1" x14ac:dyDescent="0.25"/>
    <row r="1819" ht="12" customHeight="1" x14ac:dyDescent="0.25"/>
    <row r="1820" ht="12" customHeight="1" x14ac:dyDescent="0.25"/>
    <row r="1821" ht="12" customHeight="1" x14ac:dyDescent="0.25"/>
    <row r="1822" ht="12" customHeight="1" x14ac:dyDescent="0.25"/>
    <row r="1823" ht="12" customHeight="1" x14ac:dyDescent="0.25"/>
    <row r="1824" ht="12" customHeight="1" x14ac:dyDescent="0.25"/>
    <row r="1825" ht="12" customHeight="1" x14ac:dyDescent="0.25"/>
    <row r="1826" ht="12" customHeight="1" x14ac:dyDescent="0.25"/>
    <row r="1827" ht="12" customHeight="1" x14ac:dyDescent="0.25"/>
    <row r="1828" ht="12" customHeight="1" x14ac:dyDescent="0.25"/>
    <row r="1829" ht="12" customHeight="1" x14ac:dyDescent="0.25"/>
    <row r="1830" ht="12" customHeight="1" x14ac:dyDescent="0.25"/>
    <row r="1831" ht="12" customHeight="1" x14ac:dyDescent="0.25"/>
    <row r="1832" ht="12" customHeight="1" x14ac:dyDescent="0.25"/>
    <row r="1833" ht="12" customHeight="1" x14ac:dyDescent="0.25"/>
    <row r="1834" ht="12" customHeight="1" x14ac:dyDescent="0.25"/>
    <row r="1835" ht="12" customHeight="1" x14ac:dyDescent="0.25"/>
    <row r="1836" ht="12" customHeight="1" x14ac:dyDescent="0.25"/>
    <row r="1837" ht="12" customHeight="1" x14ac:dyDescent="0.25"/>
    <row r="1838" ht="12" customHeight="1" x14ac:dyDescent="0.25"/>
    <row r="1839" ht="12" customHeight="1" x14ac:dyDescent="0.25"/>
    <row r="1840" ht="12" customHeight="1" x14ac:dyDescent="0.25"/>
    <row r="1841" ht="12" customHeight="1" x14ac:dyDescent="0.25"/>
    <row r="1842" ht="12" customHeight="1" x14ac:dyDescent="0.25"/>
    <row r="1843" ht="12" customHeight="1" x14ac:dyDescent="0.25"/>
    <row r="1844" ht="12" customHeight="1" x14ac:dyDescent="0.25"/>
    <row r="1845" ht="12" customHeight="1" x14ac:dyDescent="0.25"/>
    <row r="1846" ht="12" customHeight="1" x14ac:dyDescent="0.25"/>
    <row r="1847" ht="12" customHeight="1" x14ac:dyDescent="0.25"/>
    <row r="1848" ht="12" customHeight="1" x14ac:dyDescent="0.25"/>
    <row r="1849" ht="12" customHeight="1" x14ac:dyDescent="0.25"/>
    <row r="1850" ht="12" customHeight="1" x14ac:dyDescent="0.25"/>
    <row r="1851" ht="12" customHeight="1" x14ac:dyDescent="0.25"/>
    <row r="1852" ht="12" customHeight="1" x14ac:dyDescent="0.25"/>
    <row r="1853" ht="12" customHeight="1" x14ac:dyDescent="0.25"/>
    <row r="1854" ht="12" customHeight="1" x14ac:dyDescent="0.25"/>
    <row r="1855" ht="12" customHeight="1" x14ac:dyDescent="0.25"/>
    <row r="1856" ht="12" customHeight="1" x14ac:dyDescent="0.25"/>
    <row r="1857" ht="12" customHeight="1" x14ac:dyDescent="0.25"/>
    <row r="1858" ht="12" customHeight="1" x14ac:dyDescent="0.25"/>
    <row r="1859" ht="12" customHeight="1" x14ac:dyDescent="0.25"/>
    <row r="1860" ht="12" customHeight="1" x14ac:dyDescent="0.25"/>
    <row r="1861" ht="12" customHeight="1" x14ac:dyDescent="0.25"/>
    <row r="1862" ht="12" customHeight="1" x14ac:dyDescent="0.25"/>
    <row r="1863" ht="12" customHeight="1" x14ac:dyDescent="0.25"/>
    <row r="1864" ht="12" customHeight="1" x14ac:dyDescent="0.25"/>
    <row r="1865" ht="12" customHeight="1" x14ac:dyDescent="0.25"/>
    <row r="1866" ht="12" customHeight="1" x14ac:dyDescent="0.25"/>
    <row r="1867" ht="12" customHeight="1" x14ac:dyDescent="0.25"/>
    <row r="1868" ht="12" customHeight="1" x14ac:dyDescent="0.25"/>
    <row r="1869" ht="12" customHeight="1" x14ac:dyDescent="0.25"/>
    <row r="1870" ht="12" customHeight="1" x14ac:dyDescent="0.25"/>
    <row r="1871" ht="12" customHeight="1" x14ac:dyDescent="0.25"/>
    <row r="1872" ht="12" customHeight="1" x14ac:dyDescent="0.25"/>
    <row r="1873" ht="12" customHeight="1" x14ac:dyDescent="0.25"/>
    <row r="1874" ht="12" customHeight="1" x14ac:dyDescent="0.25"/>
    <row r="1875" ht="12" customHeight="1" x14ac:dyDescent="0.25"/>
    <row r="1876" ht="12" customHeight="1" x14ac:dyDescent="0.25"/>
    <row r="1877" ht="12" customHeight="1" x14ac:dyDescent="0.25"/>
    <row r="1878" ht="12" customHeight="1" x14ac:dyDescent="0.25"/>
    <row r="1879" ht="12" customHeight="1" x14ac:dyDescent="0.25"/>
    <row r="1880" ht="12" customHeight="1" x14ac:dyDescent="0.25"/>
    <row r="1881" ht="12" customHeight="1" x14ac:dyDescent="0.25"/>
    <row r="1882" ht="12" customHeight="1" x14ac:dyDescent="0.25"/>
    <row r="1883" ht="12" customHeight="1" x14ac:dyDescent="0.25"/>
    <row r="1884" ht="12" customHeight="1" x14ac:dyDescent="0.25"/>
    <row r="1885" ht="12" customHeight="1" x14ac:dyDescent="0.25"/>
    <row r="1886" ht="12" customHeight="1" x14ac:dyDescent="0.25"/>
    <row r="1887" ht="12" customHeight="1" x14ac:dyDescent="0.25"/>
    <row r="1888" ht="12" customHeight="1" x14ac:dyDescent="0.25"/>
    <row r="1889" ht="12" customHeight="1" x14ac:dyDescent="0.25"/>
    <row r="1890" ht="12" customHeight="1" x14ac:dyDescent="0.25"/>
    <row r="1891" ht="12" customHeight="1" x14ac:dyDescent="0.25"/>
    <row r="1892" ht="12" customHeight="1" x14ac:dyDescent="0.25"/>
    <row r="1893" ht="12" customHeight="1" x14ac:dyDescent="0.25"/>
    <row r="1894" ht="12" customHeight="1" x14ac:dyDescent="0.25"/>
    <row r="1895" ht="12" customHeight="1" x14ac:dyDescent="0.25"/>
    <row r="1896" ht="12" customHeight="1" x14ac:dyDescent="0.25"/>
    <row r="1897" ht="12" customHeight="1" x14ac:dyDescent="0.25"/>
    <row r="1898" ht="12" customHeight="1" x14ac:dyDescent="0.25"/>
    <row r="1899" ht="12" customHeight="1" x14ac:dyDescent="0.25"/>
    <row r="1900" ht="12" customHeight="1" x14ac:dyDescent="0.25"/>
    <row r="1901" ht="12" customHeight="1" x14ac:dyDescent="0.25"/>
    <row r="1902" ht="12" customHeight="1" x14ac:dyDescent="0.25"/>
    <row r="1903" ht="12" customHeight="1" x14ac:dyDescent="0.25"/>
    <row r="1904" ht="12" customHeight="1" x14ac:dyDescent="0.25"/>
    <row r="1905" ht="12" customHeight="1" x14ac:dyDescent="0.25"/>
    <row r="1906" ht="12" customHeight="1" x14ac:dyDescent="0.25"/>
    <row r="1907" ht="12" customHeight="1" x14ac:dyDescent="0.25"/>
    <row r="1908" ht="12" customHeight="1" x14ac:dyDescent="0.25"/>
    <row r="1909" ht="12" customHeight="1" x14ac:dyDescent="0.25"/>
    <row r="1910" ht="12" customHeight="1" x14ac:dyDescent="0.25"/>
    <row r="1911" ht="12" customHeight="1" x14ac:dyDescent="0.25"/>
    <row r="1912" ht="12" customHeight="1" x14ac:dyDescent="0.25"/>
    <row r="1913" ht="12" customHeight="1" x14ac:dyDescent="0.25"/>
    <row r="1914" ht="12" customHeight="1" x14ac:dyDescent="0.25"/>
    <row r="1915" ht="12" customHeight="1" x14ac:dyDescent="0.25"/>
    <row r="1916" ht="12" customHeight="1" x14ac:dyDescent="0.25"/>
    <row r="1917" ht="12" customHeight="1" x14ac:dyDescent="0.25"/>
    <row r="1918" ht="12" customHeight="1" x14ac:dyDescent="0.25"/>
    <row r="1919" ht="12" customHeight="1" x14ac:dyDescent="0.25"/>
    <row r="1920" ht="12" customHeight="1" x14ac:dyDescent="0.25"/>
    <row r="1921" ht="12" customHeight="1" x14ac:dyDescent="0.25"/>
    <row r="1922" ht="12" customHeight="1" x14ac:dyDescent="0.25"/>
    <row r="1923" ht="12" customHeight="1" x14ac:dyDescent="0.25"/>
    <row r="1924" ht="12" customHeight="1" x14ac:dyDescent="0.25"/>
    <row r="1925" ht="12" customHeight="1" x14ac:dyDescent="0.25"/>
    <row r="1926" ht="12" customHeight="1" x14ac:dyDescent="0.25"/>
    <row r="1927" ht="12" customHeight="1" x14ac:dyDescent="0.25"/>
    <row r="1928" ht="12" customHeight="1" x14ac:dyDescent="0.25"/>
    <row r="1929" ht="12" customHeight="1" x14ac:dyDescent="0.25"/>
    <row r="1930" ht="12" customHeight="1" x14ac:dyDescent="0.25"/>
    <row r="1931" ht="12" customHeight="1" x14ac:dyDescent="0.25"/>
    <row r="1932" ht="12" customHeight="1" x14ac:dyDescent="0.25"/>
    <row r="1933" ht="12" customHeight="1" x14ac:dyDescent="0.25"/>
    <row r="1934" ht="12" customHeight="1" x14ac:dyDescent="0.25"/>
    <row r="1935" ht="12" customHeight="1" x14ac:dyDescent="0.25"/>
    <row r="1936" ht="12" customHeight="1" x14ac:dyDescent="0.25"/>
    <row r="1937" ht="12" customHeight="1" x14ac:dyDescent="0.25"/>
    <row r="1938" ht="12" customHeight="1" x14ac:dyDescent="0.25"/>
    <row r="1939" ht="12" customHeight="1" x14ac:dyDescent="0.25"/>
    <row r="1940" ht="12" customHeight="1" x14ac:dyDescent="0.25"/>
    <row r="1941" ht="12" customHeight="1" x14ac:dyDescent="0.25"/>
    <row r="1942" ht="12" customHeight="1" x14ac:dyDescent="0.25"/>
    <row r="1943" ht="12" customHeight="1" x14ac:dyDescent="0.25"/>
    <row r="1944" ht="12" customHeight="1" x14ac:dyDescent="0.25"/>
    <row r="1945" ht="12" customHeight="1" x14ac:dyDescent="0.25"/>
    <row r="1946" ht="12" customHeight="1" x14ac:dyDescent="0.25"/>
    <row r="1947" ht="12" customHeight="1" x14ac:dyDescent="0.25"/>
    <row r="1948" ht="12" customHeight="1" x14ac:dyDescent="0.25"/>
    <row r="1949" ht="12" customHeight="1" x14ac:dyDescent="0.25"/>
    <row r="1950" ht="12" customHeight="1" x14ac:dyDescent="0.25"/>
    <row r="1951" ht="12" customHeight="1" x14ac:dyDescent="0.25"/>
    <row r="1952" ht="12" customHeight="1" x14ac:dyDescent="0.25"/>
    <row r="1953" ht="12" customHeight="1" x14ac:dyDescent="0.25"/>
    <row r="1954" ht="12" customHeight="1" x14ac:dyDescent="0.25"/>
    <row r="1955" ht="12" customHeight="1" x14ac:dyDescent="0.25"/>
    <row r="1956" ht="12" customHeight="1" x14ac:dyDescent="0.25"/>
    <row r="1957" ht="12" customHeight="1" x14ac:dyDescent="0.25"/>
    <row r="1958" ht="12" customHeight="1" x14ac:dyDescent="0.25"/>
    <row r="1959" ht="12" customHeight="1" x14ac:dyDescent="0.25"/>
    <row r="1960" ht="12" customHeight="1" x14ac:dyDescent="0.25"/>
    <row r="1961" ht="12" customHeight="1" x14ac:dyDescent="0.25"/>
    <row r="1962" ht="12" customHeight="1" x14ac:dyDescent="0.25"/>
    <row r="1963" ht="12" customHeight="1" x14ac:dyDescent="0.25"/>
    <row r="1964" ht="12" customHeight="1" x14ac:dyDescent="0.25"/>
    <row r="1965" ht="12" customHeight="1" x14ac:dyDescent="0.25"/>
    <row r="1966" ht="12" customHeight="1" x14ac:dyDescent="0.25"/>
    <row r="1967" ht="12" customHeight="1" x14ac:dyDescent="0.25"/>
    <row r="1968" ht="12" customHeight="1" x14ac:dyDescent="0.25"/>
    <row r="1969" ht="12" customHeight="1" x14ac:dyDescent="0.25"/>
    <row r="1970" ht="12" customHeight="1" x14ac:dyDescent="0.25"/>
    <row r="1971" ht="12" customHeight="1" x14ac:dyDescent="0.25"/>
    <row r="1972" ht="12" customHeight="1" x14ac:dyDescent="0.25"/>
    <row r="1973" ht="12" customHeight="1" x14ac:dyDescent="0.25"/>
    <row r="1974" ht="12" customHeight="1" x14ac:dyDescent="0.25"/>
    <row r="1975" ht="12" customHeight="1" x14ac:dyDescent="0.25"/>
    <row r="1976" ht="12" customHeight="1" x14ac:dyDescent="0.25"/>
    <row r="1977" ht="12" customHeight="1" x14ac:dyDescent="0.25"/>
    <row r="1978" ht="12" customHeight="1" x14ac:dyDescent="0.25"/>
    <row r="1979" ht="12" customHeight="1" x14ac:dyDescent="0.25"/>
    <row r="1980" ht="12" customHeight="1" x14ac:dyDescent="0.25"/>
    <row r="1981" ht="12" customHeight="1" x14ac:dyDescent="0.25"/>
    <row r="1982" ht="12" customHeight="1" x14ac:dyDescent="0.25"/>
    <row r="1983" ht="12" customHeight="1" x14ac:dyDescent="0.25"/>
    <row r="1984" ht="12" customHeight="1" x14ac:dyDescent="0.25"/>
    <row r="1985" ht="12" customHeight="1" x14ac:dyDescent="0.25"/>
    <row r="1986" ht="12" customHeight="1" x14ac:dyDescent="0.25"/>
    <row r="1987" ht="12" customHeight="1" x14ac:dyDescent="0.25"/>
    <row r="1988" ht="12" customHeight="1" x14ac:dyDescent="0.25"/>
    <row r="1989" ht="12" customHeight="1" x14ac:dyDescent="0.25"/>
    <row r="1990" ht="12" customHeight="1" x14ac:dyDescent="0.25"/>
    <row r="1991" ht="12" customHeight="1" x14ac:dyDescent="0.25"/>
    <row r="1992" ht="12" customHeight="1" x14ac:dyDescent="0.25"/>
    <row r="1993" ht="12" customHeight="1" x14ac:dyDescent="0.25"/>
    <row r="1994" ht="12" customHeight="1" x14ac:dyDescent="0.25"/>
    <row r="1995" ht="12" customHeight="1" x14ac:dyDescent="0.25"/>
    <row r="1996" ht="12" customHeight="1" x14ac:dyDescent="0.25"/>
    <row r="1997" ht="12" customHeight="1" x14ac:dyDescent="0.25"/>
    <row r="1998" ht="12" customHeight="1" x14ac:dyDescent="0.25"/>
    <row r="1999" ht="12" customHeight="1" x14ac:dyDescent="0.25"/>
    <row r="2000" ht="12" customHeight="1" x14ac:dyDescent="0.25"/>
    <row r="2001" ht="12" customHeight="1" x14ac:dyDescent="0.25"/>
    <row r="2002" ht="12" customHeight="1" x14ac:dyDescent="0.25"/>
    <row r="2003" ht="12" customHeight="1" x14ac:dyDescent="0.25"/>
    <row r="2004" ht="12" customHeight="1" x14ac:dyDescent="0.25"/>
    <row r="2005" ht="12" customHeight="1" x14ac:dyDescent="0.25"/>
    <row r="2006" ht="12" customHeight="1" x14ac:dyDescent="0.25"/>
    <row r="2007" ht="12" customHeight="1" x14ac:dyDescent="0.25"/>
    <row r="2008" ht="12" customHeight="1" x14ac:dyDescent="0.25"/>
    <row r="2009" ht="12" customHeight="1" x14ac:dyDescent="0.25"/>
    <row r="2010" ht="12" customHeight="1" x14ac:dyDescent="0.25"/>
    <row r="2011" ht="12" customHeight="1" x14ac:dyDescent="0.25"/>
    <row r="2012" ht="12" customHeight="1" x14ac:dyDescent="0.25"/>
    <row r="2013" ht="12" customHeight="1" x14ac:dyDescent="0.25"/>
    <row r="2014" ht="12" customHeight="1" x14ac:dyDescent="0.25"/>
    <row r="2015" ht="12" customHeight="1" x14ac:dyDescent="0.25"/>
    <row r="2016" ht="12" customHeight="1" x14ac:dyDescent="0.25"/>
    <row r="2017" ht="12" customHeight="1" x14ac:dyDescent="0.25"/>
    <row r="2018" ht="12" customHeight="1" x14ac:dyDescent="0.25"/>
    <row r="2019" ht="12" customHeight="1" x14ac:dyDescent="0.25"/>
    <row r="2020" ht="12" customHeight="1" x14ac:dyDescent="0.25"/>
    <row r="2021" ht="12" customHeight="1" x14ac:dyDescent="0.25"/>
    <row r="2022" ht="12" customHeight="1" x14ac:dyDescent="0.25"/>
    <row r="2023" ht="12" customHeight="1" x14ac:dyDescent="0.25"/>
    <row r="2024" ht="12" customHeight="1" x14ac:dyDescent="0.25"/>
    <row r="2025" ht="12" customHeight="1" x14ac:dyDescent="0.25"/>
    <row r="2026" ht="12" customHeight="1" x14ac:dyDescent="0.25"/>
    <row r="2027" ht="12" customHeight="1" x14ac:dyDescent="0.25"/>
    <row r="2028" ht="12" customHeight="1" x14ac:dyDescent="0.25"/>
    <row r="2029" ht="12" customHeight="1" x14ac:dyDescent="0.25"/>
    <row r="2030" ht="12" customHeight="1" x14ac:dyDescent="0.25"/>
    <row r="2031" ht="12" customHeight="1" x14ac:dyDescent="0.25"/>
    <row r="2032" ht="12" customHeight="1" x14ac:dyDescent="0.25"/>
    <row r="2033" ht="12" customHeight="1" x14ac:dyDescent="0.25"/>
    <row r="2034" ht="12" customHeight="1" x14ac:dyDescent="0.25"/>
    <row r="2035" ht="12" customHeight="1" x14ac:dyDescent="0.25"/>
    <row r="2036" ht="12" customHeight="1" x14ac:dyDescent="0.25"/>
    <row r="2037" ht="12" customHeight="1" x14ac:dyDescent="0.25"/>
    <row r="2038" ht="12" customHeight="1" x14ac:dyDescent="0.25"/>
    <row r="2039" ht="12" customHeight="1" x14ac:dyDescent="0.25"/>
    <row r="2040" ht="12" customHeight="1" x14ac:dyDescent="0.25"/>
    <row r="2041" ht="12" customHeight="1" x14ac:dyDescent="0.25"/>
    <row r="2042" ht="12" customHeight="1" x14ac:dyDescent="0.25"/>
    <row r="2043" ht="12" customHeight="1" x14ac:dyDescent="0.25"/>
    <row r="2044" ht="12" customHeight="1" x14ac:dyDescent="0.25"/>
    <row r="2045" ht="12" customHeight="1" x14ac:dyDescent="0.25"/>
    <row r="2046" ht="12" customHeight="1" x14ac:dyDescent="0.25"/>
    <row r="2047" ht="12" customHeight="1" x14ac:dyDescent="0.25"/>
    <row r="2048" ht="12" customHeight="1" x14ac:dyDescent="0.25"/>
    <row r="2049" ht="12" customHeight="1" x14ac:dyDescent="0.25"/>
    <row r="2050" ht="12" customHeight="1" x14ac:dyDescent="0.25"/>
    <row r="2051" ht="12" customHeight="1" x14ac:dyDescent="0.25"/>
    <row r="2052" ht="12" customHeight="1" x14ac:dyDescent="0.25"/>
    <row r="2053" ht="12" customHeight="1" x14ac:dyDescent="0.25"/>
    <row r="2054" ht="12" customHeight="1" x14ac:dyDescent="0.25"/>
    <row r="2055" ht="12" customHeight="1" x14ac:dyDescent="0.25"/>
    <row r="2056" ht="12" customHeight="1" x14ac:dyDescent="0.25"/>
    <row r="2057" ht="12" customHeight="1" x14ac:dyDescent="0.25"/>
    <row r="2058" ht="12" customHeight="1" x14ac:dyDescent="0.25"/>
    <row r="2059" ht="12" customHeight="1" x14ac:dyDescent="0.25"/>
    <row r="2060" ht="12" customHeight="1" x14ac:dyDescent="0.25"/>
    <row r="2061" ht="12" customHeight="1" x14ac:dyDescent="0.25"/>
    <row r="2062" ht="12" customHeight="1" x14ac:dyDescent="0.25"/>
    <row r="2063" ht="12" customHeight="1" x14ac:dyDescent="0.25"/>
    <row r="2064" ht="12" customHeight="1" x14ac:dyDescent="0.25"/>
    <row r="2065" ht="12" customHeight="1" x14ac:dyDescent="0.25"/>
    <row r="2066" ht="12" customHeight="1" x14ac:dyDescent="0.25"/>
    <row r="2067" ht="12" customHeight="1" x14ac:dyDescent="0.25"/>
    <row r="2068" ht="12" customHeight="1" x14ac:dyDescent="0.25"/>
    <row r="2069" ht="12" customHeight="1" x14ac:dyDescent="0.25"/>
    <row r="2070" ht="12" customHeight="1" x14ac:dyDescent="0.25"/>
    <row r="2071" ht="12" customHeight="1" x14ac:dyDescent="0.25"/>
    <row r="2072" ht="12" customHeight="1" x14ac:dyDescent="0.25"/>
    <row r="2073" ht="12" customHeight="1" x14ac:dyDescent="0.25"/>
    <row r="2074" ht="12" customHeight="1" x14ac:dyDescent="0.25"/>
    <row r="2075" ht="12" customHeight="1" x14ac:dyDescent="0.25"/>
    <row r="2076" ht="12" customHeight="1" x14ac:dyDescent="0.25"/>
    <row r="2077" ht="12" customHeight="1" x14ac:dyDescent="0.25"/>
    <row r="2078" ht="12" customHeight="1" x14ac:dyDescent="0.25"/>
    <row r="2079" ht="12" customHeight="1" x14ac:dyDescent="0.25"/>
    <row r="2080" ht="12" customHeight="1" x14ac:dyDescent="0.25"/>
    <row r="2081" ht="12" customHeight="1" x14ac:dyDescent="0.25"/>
    <row r="2082" ht="12" customHeight="1" x14ac:dyDescent="0.25"/>
    <row r="2083" ht="12" customHeight="1" x14ac:dyDescent="0.25"/>
    <row r="2084" ht="12" customHeight="1" x14ac:dyDescent="0.25"/>
    <row r="2085" ht="12" customHeight="1" x14ac:dyDescent="0.25"/>
    <row r="2086" ht="12" customHeight="1" x14ac:dyDescent="0.25"/>
    <row r="2087" ht="12" customHeight="1" x14ac:dyDescent="0.25"/>
    <row r="2088" ht="12" customHeight="1" x14ac:dyDescent="0.25"/>
    <row r="2089" ht="12" customHeight="1" x14ac:dyDescent="0.25"/>
    <row r="2090" ht="12" customHeight="1" x14ac:dyDescent="0.25"/>
    <row r="2091" ht="12" customHeight="1" x14ac:dyDescent="0.25"/>
    <row r="2092" ht="12" customHeight="1" x14ac:dyDescent="0.25"/>
    <row r="2093" ht="12" customHeight="1" x14ac:dyDescent="0.25"/>
    <row r="2094" ht="12" customHeight="1" x14ac:dyDescent="0.25"/>
    <row r="2095" ht="12" customHeight="1" x14ac:dyDescent="0.25"/>
    <row r="2096" ht="12" customHeight="1" x14ac:dyDescent="0.25"/>
    <row r="2097" ht="12" customHeight="1" x14ac:dyDescent="0.25"/>
    <row r="2098" ht="12" customHeight="1" x14ac:dyDescent="0.25"/>
    <row r="2099" ht="12" customHeight="1" x14ac:dyDescent="0.25"/>
    <row r="2100" ht="12" customHeight="1" x14ac:dyDescent="0.25"/>
    <row r="2101" ht="12" customHeight="1" x14ac:dyDescent="0.25"/>
    <row r="2102" ht="12" customHeight="1" x14ac:dyDescent="0.25"/>
    <row r="2103" ht="12" customHeight="1" x14ac:dyDescent="0.25"/>
    <row r="2104" ht="12" customHeight="1" x14ac:dyDescent="0.25"/>
    <row r="2105" ht="12" customHeight="1" x14ac:dyDescent="0.25"/>
    <row r="2106" ht="12" customHeight="1" x14ac:dyDescent="0.25"/>
    <row r="2107" ht="12" customHeight="1" x14ac:dyDescent="0.25"/>
    <row r="2108" ht="12" customHeight="1" x14ac:dyDescent="0.25"/>
    <row r="2109" ht="12" customHeight="1" x14ac:dyDescent="0.25"/>
    <row r="2110" ht="12" customHeight="1" x14ac:dyDescent="0.25"/>
    <row r="2111" ht="12" customHeight="1" x14ac:dyDescent="0.25"/>
    <row r="2112" ht="12" customHeight="1" x14ac:dyDescent="0.25"/>
    <row r="2113" ht="12" customHeight="1" x14ac:dyDescent="0.25"/>
    <row r="2114" ht="12" customHeight="1" x14ac:dyDescent="0.25"/>
    <row r="2115" ht="12" customHeight="1" x14ac:dyDescent="0.25"/>
    <row r="2116" ht="12" customHeight="1" x14ac:dyDescent="0.25"/>
    <row r="2117" ht="12" customHeight="1" x14ac:dyDescent="0.25"/>
    <row r="2118" ht="12" customHeight="1" x14ac:dyDescent="0.25"/>
    <row r="2119" ht="12" customHeight="1" x14ac:dyDescent="0.25"/>
    <row r="2120" ht="12" customHeight="1" x14ac:dyDescent="0.25"/>
    <row r="2121" ht="12" customHeight="1" x14ac:dyDescent="0.25"/>
    <row r="2122" ht="12" customHeight="1" x14ac:dyDescent="0.25"/>
    <row r="2123" ht="12" customHeight="1" x14ac:dyDescent="0.25"/>
    <row r="2124" ht="12" customHeight="1" x14ac:dyDescent="0.25"/>
    <row r="2125" ht="12" customHeight="1" x14ac:dyDescent="0.25"/>
    <row r="2126" ht="12" customHeight="1" x14ac:dyDescent="0.25"/>
    <row r="2127" ht="12" customHeight="1" x14ac:dyDescent="0.25"/>
    <row r="2128" ht="12" customHeight="1" x14ac:dyDescent="0.25"/>
    <row r="2129" ht="12" customHeight="1" x14ac:dyDescent="0.25"/>
    <row r="2130" ht="12" customHeight="1" x14ac:dyDescent="0.25"/>
    <row r="2131" ht="12" customHeight="1" x14ac:dyDescent="0.25"/>
    <row r="2132" ht="12" customHeight="1" x14ac:dyDescent="0.25"/>
    <row r="2133" ht="12" customHeight="1" x14ac:dyDescent="0.25"/>
    <row r="2134" ht="12" customHeight="1" x14ac:dyDescent="0.25"/>
    <row r="2135" ht="12" customHeight="1" x14ac:dyDescent="0.25"/>
    <row r="2136" ht="12" customHeight="1" x14ac:dyDescent="0.25"/>
    <row r="2137" ht="12" customHeight="1" x14ac:dyDescent="0.25"/>
    <row r="2138" ht="12" customHeight="1" x14ac:dyDescent="0.25"/>
    <row r="2139" ht="12" customHeight="1" x14ac:dyDescent="0.25"/>
    <row r="2140" ht="12" customHeight="1" x14ac:dyDescent="0.25"/>
    <row r="2141" ht="12" customHeight="1" x14ac:dyDescent="0.25"/>
    <row r="2142" ht="12" customHeight="1" x14ac:dyDescent="0.25"/>
    <row r="2143" ht="12" customHeight="1" x14ac:dyDescent="0.25"/>
    <row r="2144" ht="12" customHeight="1" x14ac:dyDescent="0.25"/>
    <row r="2145" ht="12" customHeight="1" x14ac:dyDescent="0.25"/>
    <row r="2146" ht="12" customHeight="1" x14ac:dyDescent="0.25"/>
    <row r="2147" ht="12" customHeight="1" x14ac:dyDescent="0.25"/>
    <row r="2148" ht="12" customHeight="1" x14ac:dyDescent="0.25"/>
    <row r="2149" ht="12" customHeight="1" x14ac:dyDescent="0.25"/>
    <row r="2150" ht="12" customHeight="1" x14ac:dyDescent="0.25"/>
    <row r="2151" ht="12" customHeight="1" x14ac:dyDescent="0.25"/>
    <row r="2152" ht="12" customHeight="1" x14ac:dyDescent="0.25"/>
    <row r="2153" ht="12" customHeight="1" x14ac:dyDescent="0.25"/>
    <row r="2154" ht="12" customHeight="1" x14ac:dyDescent="0.25"/>
    <row r="2155" ht="12" customHeight="1" x14ac:dyDescent="0.25"/>
    <row r="2156" ht="12" customHeight="1" x14ac:dyDescent="0.25"/>
    <row r="2157" ht="12" customHeight="1" x14ac:dyDescent="0.25"/>
    <row r="2158" ht="12" customHeight="1" x14ac:dyDescent="0.25"/>
    <row r="2159" ht="12" customHeight="1" x14ac:dyDescent="0.25"/>
    <row r="2160" ht="12" customHeight="1" x14ac:dyDescent="0.25"/>
    <row r="2161" ht="12" customHeight="1" x14ac:dyDescent="0.25"/>
    <row r="2162" ht="12" customHeight="1" x14ac:dyDescent="0.25"/>
    <row r="2163" ht="12" customHeight="1" x14ac:dyDescent="0.25"/>
    <row r="2164" ht="12" customHeight="1" x14ac:dyDescent="0.25"/>
    <row r="2165" ht="12" customHeight="1" x14ac:dyDescent="0.25"/>
    <row r="2166" ht="12" customHeight="1" x14ac:dyDescent="0.25"/>
    <row r="2167" ht="12" customHeight="1" x14ac:dyDescent="0.25"/>
    <row r="2168" ht="12" customHeight="1" x14ac:dyDescent="0.25"/>
    <row r="2169" ht="12" customHeight="1" x14ac:dyDescent="0.25"/>
    <row r="2170" ht="12" customHeight="1" x14ac:dyDescent="0.25"/>
    <row r="2171" ht="12" customHeight="1" x14ac:dyDescent="0.25"/>
    <row r="2172" ht="12" customHeight="1" x14ac:dyDescent="0.25"/>
    <row r="2173" ht="12" customHeight="1" x14ac:dyDescent="0.25"/>
    <row r="2174" ht="12" customHeight="1" x14ac:dyDescent="0.25"/>
    <row r="2175" ht="12" customHeight="1" x14ac:dyDescent="0.25"/>
    <row r="2176" ht="12" customHeight="1" x14ac:dyDescent="0.25"/>
    <row r="2177" ht="12" customHeight="1" x14ac:dyDescent="0.25"/>
    <row r="2178" ht="12" customHeight="1" x14ac:dyDescent="0.25"/>
    <row r="2179" ht="12" customHeight="1" x14ac:dyDescent="0.25"/>
    <row r="2180" ht="12" customHeight="1" x14ac:dyDescent="0.25"/>
    <row r="2181" ht="12" customHeight="1" x14ac:dyDescent="0.25"/>
    <row r="2182" ht="12" customHeight="1" x14ac:dyDescent="0.25"/>
    <row r="2183" ht="12" customHeight="1" x14ac:dyDescent="0.25"/>
    <row r="2184" ht="12" customHeight="1" x14ac:dyDescent="0.25"/>
    <row r="2185" ht="12" customHeight="1" x14ac:dyDescent="0.25"/>
    <row r="2186" ht="12" customHeight="1" x14ac:dyDescent="0.25"/>
    <row r="2187" ht="12" customHeight="1" x14ac:dyDescent="0.25"/>
    <row r="2188" ht="12" customHeight="1" x14ac:dyDescent="0.25"/>
    <row r="2189" ht="12" customHeight="1" x14ac:dyDescent="0.25"/>
    <row r="2190" ht="12" customHeight="1" x14ac:dyDescent="0.25"/>
    <row r="2191" ht="12" customHeight="1" x14ac:dyDescent="0.25"/>
    <row r="2192" ht="12" customHeight="1" x14ac:dyDescent="0.25"/>
    <row r="2193" ht="12" customHeight="1" x14ac:dyDescent="0.25"/>
    <row r="2194" ht="12" customHeight="1" x14ac:dyDescent="0.25"/>
    <row r="2195" ht="12" customHeight="1" x14ac:dyDescent="0.25"/>
    <row r="2196" ht="12" customHeight="1" x14ac:dyDescent="0.25"/>
    <row r="2197" ht="12" customHeight="1" x14ac:dyDescent="0.25"/>
    <row r="2198" ht="12" customHeight="1" x14ac:dyDescent="0.25"/>
    <row r="2199" ht="12" customHeight="1" x14ac:dyDescent="0.25"/>
    <row r="2200" ht="12" customHeight="1" x14ac:dyDescent="0.25"/>
    <row r="2201" ht="12" customHeight="1" x14ac:dyDescent="0.25"/>
    <row r="2202" ht="12" customHeight="1" x14ac:dyDescent="0.25"/>
    <row r="2203" ht="12" customHeight="1" x14ac:dyDescent="0.25"/>
    <row r="2204" ht="12" customHeight="1" x14ac:dyDescent="0.25"/>
    <row r="2205" ht="12" customHeight="1" x14ac:dyDescent="0.25"/>
    <row r="2206" ht="12" customHeight="1" x14ac:dyDescent="0.25"/>
    <row r="2207" ht="12" customHeight="1" x14ac:dyDescent="0.25"/>
    <row r="2208" ht="12" customHeight="1" x14ac:dyDescent="0.25"/>
    <row r="2209" ht="12" customHeight="1" x14ac:dyDescent="0.25"/>
    <row r="2210" ht="12" customHeight="1" x14ac:dyDescent="0.25"/>
    <row r="2211" ht="12" customHeight="1" x14ac:dyDescent="0.25"/>
    <row r="2212" ht="12" customHeight="1" x14ac:dyDescent="0.25"/>
    <row r="2213" ht="12" customHeight="1" x14ac:dyDescent="0.25"/>
    <row r="2214" ht="12" customHeight="1" x14ac:dyDescent="0.25"/>
    <row r="2215" ht="12" customHeight="1" x14ac:dyDescent="0.25"/>
    <row r="2216" ht="12" customHeight="1" x14ac:dyDescent="0.25"/>
    <row r="2217" ht="12" customHeight="1" x14ac:dyDescent="0.25"/>
    <row r="2218" ht="12" customHeight="1" x14ac:dyDescent="0.25"/>
    <row r="2219" ht="12" customHeight="1" x14ac:dyDescent="0.25"/>
    <row r="2220" ht="12" customHeight="1" x14ac:dyDescent="0.25"/>
    <row r="2221" ht="12" customHeight="1" x14ac:dyDescent="0.25"/>
    <row r="2222" ht="12" customHeight="1" x14ac:dyDescent="0.25"/>
    <row r="2223" ht="12" customHeight="1" x14ac:dyDescent="0.25"/>
    <row r="2224" ht="12" customHeight="1" x14ac:dyDescent="0.25"/>
    <row r="2225" ht="12" customHeight="1" x14ac:dyDescent="0.25"/>
    <row r="2226" ht="12" customHeight="1" x14ac:dyDescent="0.25"/>
    <row r="2227" ht="12" customHeight="1" x14ac:dyDescent="0.25"/>
    <row r="2228" ht="12" customHeight="1" x14ac:dyDescent="0.25"/>
    <row r="2229" ht="12" customHeight="1" x14ac:dyDescent="0.25"/>
    <row r="2230" ht="12" customHeight="1" x14ac:dyDescent="0.25"/>
    <row r="2231" ht="12" customHeight="1" x14ac:dyDescent="0.25"/>
    <row r="2232" ht="12" customHeight="1" x14ac:dyDescent="0.25"/>
    <row r="2233" ht="12" customHeight="1" x14ac:dyDescent="0.25"/>
    <row r="2234" ht="12" customHeight="1" x14ac:dyDescent="0.25"/>
    <row r="2235" ht="12" customHeight="1" x14ac:dyDescent="0.25"/>
    <row r="2236" ht="12" customHeight="1" x14ac:dyDescent="0.25"/>
    <row r="2237" ht="12" customHeight="1" x14ac:dyDescent="0.25"/>
    <row r="2238" ht="12" customHeight="1" x14ac:dyDescent="0.25"/>
    <row r="2239" ht="12" customHeight="1" x14ac:dyDescent="0.25"/>
    <row r="2240" ht="12" customHeight="1" x14ac:dyDescent="0.25"/>
    <row r="2241" ht="12" customHeight="1" x14ac:dyDescent="0.25"/>
    <row r="2242" ht="12" customHeight="1" x14ac:dyDescent="0.25"/>
    <row r="2243" ht="12" customHeight="1" x14ac:dyDescent="0.25"/>
    <row r="2244" ht="12" customHeight="1" x14ac:dyDescent="0.25"/>
    <row r="2245" ht="12" customHeight="1" x14ac:dyDescent="0.25"/>
    <row r="2246" ht="12" customHeight="1" x14ac:dyDescent="0.25"/>
    <row r="2247" ht="12" customHeight="1" x14ac:dyDescent="0.25"/>
    <row r="2248" ht="12" customHeight="1" x14ac:dyDescent="0.25"/>
    <row r="2249" ht="12" customHeight="1" x14ac:dyDescent="0.25"/>
    <row r="2250" ht="12" customHeight="1" x14ac:dyDescent="0.25"/>
    <row r="2251" ht="12" customHeight="1" x14ac:dyDescent="0.25"/>
    <row r="2252" ht="12" customHeight="1" x14ac:dyDescent="0.25"/>
    <row r="2253" ht="12" customHeight="1" x14ac:dyDescent="0.25"/>
    <row r="2254" ht="12" customHeight="1" x14ac:dyDescent="0.25"/>
    <row r="2255" ht="12" customHeight="1" x14ac:dyDescent="0.25"/>
    <row r="2256" ht="12" customHeight="1" x14ac:dyDescent="0.25"/>
    <row r="2257" ht="12" customHeight="1" x14ac:dyDescent="0.25"/>
    <row r="2258" ht="12" customHeight="1" x14ac:dyDescent="0.25"/>
    <row r="2259" ht="12" customHeight="1" x14ac:dyDescent="0.25"/>
    <row r="2260" ht="12" customHeight="1" x14ac:dyDescent="0.25"/>
    <row r="2261" ht="12" customHeight="1" x14ac:dyDescent="0.25"/>
    <row r="2262" ht="12" customHeight="1" x14ac:dyDescent="0.25"/>
    <row r="2263" ht="12" customHeight="1" x14ac:dyDescent="0.25"/>
    <row r="2264" ht="12" customHeight="1" x14ac:dyDescent="0.25"/>
    <row r="2265" ht="12" customHeight="1" x14ac:dyDescent="0.25"/>
    <row r="2266" ht="12" customHeight="1" x14ac:dyDescent="0.25"/>
    <row r="2267" ht="12" customHeight="1" x14ac:dyDescent="0.25"/>
    <row r="2268" ht="12" customHeight="1" x14ac:dyDescent="0.25"/>
    <row r="2269" ht="12" customHeight="1" x14ac:dyDescent="0.25"/>
    <row r="2270" ht="12" customHeight="1" x14ac:dyDescent="0.25"/>
    <row r="2271" ht="12" customHeight="1" x14ac:dyDescent="0.25"/>
    <row r="2272" ht="12" customHeight="1" x14ac:dyDescent="0.25"/>
    <row r="2273" ht="12" customHeight="1" x14ac:dyDescent="0.25"/>
    <row r="2274" ht="12" customHeight="1" x14ac:dyDescent="0.25"/>
    <row r="2275" ht="12" customHeight="1" x14ac:dyDescent="0.25"/>
    <row r="2276" ht="12" customHeight="1" x14ac:dyDescent="0.25"/>
    <row r="2277" ht="12" customHeight="1" x14ac:dyDescent="0.25"/>
    <row r="2278" ht="12" customHeight="1" x14ac:dyDescent="0.25"/>
    <row r="2279" ht="12" customHeight="1" x14ac:dyDescent="0.25"/>
    <row r="2280" ht="12" customHeight="1" x14ac:dyDescent="0.25"/>
    <row r="2281" ht="12" customHeight="1" x14ac:dyDescent="0.25"/>
    <row r="2282" ht="12" customHeight="1" x14ac:dyDescent="0.25"/>
    <row r="2283" ht="12" customHeight="1" x14ac:dyDescent="0.25"/>
    <row r="2284" ht="12" customHeight="1" x14ac:dyDescent="0.25"/>
    <row r="2285" ht="12" customHeight="1" x14ac:dyDescent="0.25"/>
    <row r="2286" ht="12" customHeight="1" x14ac:dyDescent="0.25"/>
    <row r="2287" ht="12" customHeight="1" x14ac:dyDescent="0.25"/>
    <row r="2288" ht="12" customHeight="1" x14ac:dyDescent="0.25"/>
    <row r="2289" ht="12" customHeight="1" x14ac:dyDescent="0.25"/>
    <row r="2290" ht="12" customHeight="1" x14ac:dyDescent="0.25"/>
    <row r="2291" ht="12" customHeight="1" x14ac:dyDescent="0.25"/>
    <row r="2292" ht="12" customHeight="1" x14ac:dyDescent="0.25"/>
    <row r="2293" ht="12" customHeight="1" x14ac:dyDescent="0.25"/>
    <row r="2294" ht="12" customHeight="1" x14ac:dyDescent="0.25"/>
    <row r="2295" ht="12" customHeight="1" x14ac:dyDescent="0.25"/>
    <row r="2296" ht="12" customHeight="1" x14ac:dyDescent="0.25"/>
    <row r="2297" ht="12" customHeight="1" x14ac:dyDescent="0.25"/>
    <row r="2298" ht="12" customHeight="1" x14ac:dyDescent="0.25"/>
    <row r="2299" ht="12" customHeight="1" x14ac:dyDescent="0.25"/>
    <row r="2300" ht="12" customHeight="1" x14ac:dyDescent="0.25"/>
    <row r="2301" ht="12" customHeight="1" x14ac:dyDescent="0.25"/>
    <row r="2302" ht="12" customHeight="1" x14ac:dyDescent="0.25"/>
    <row r="2303" ht="12" customHeight="1" x14ac:dyDescent="0.25"/>
    <row r="2304" ht="12" customHeight="1" x14ac:dyDescent="0.25"/>
    <row r="2305" ht="12" customHeight="1" x14ac:dyDescent="0.25"/>
    <row r="2306" ht="12" customHeight="1" x14ac:dyDescent="0.25"/>
    <row r="2307" ht="12" customHeight="1" x14ac:dyDescent="0.25"/>
    <row r="2308" ht="12" customHeight="1" x14ac:dyDescent="0.25"/>
    <row r="2309" ht="12" customHeight="1" x14ac:dyDescent="0.25"/>
    <row r="2310" ht="12" customHeight="1" x14ac:dyDescent="0.25"/>
    <row r="2311" ht="12" customHeight="1" x14ac:dyDescent="0.25"/>
    <row r="2312" ht="12" customHeight="1" x14ac:dyDescent="0.25"/>
    <row r="2313" ht="12" customHeight="1" x14ac:dyDescent="0.25"/>
    <row r="2314" ht="12" customHeight="1" x14ac:dyDescent="0.25"/>
    <row r="2315" ht="12" customHeight="1" x14ac:dyDescent="0.25"/>
    <row r="2316" ht="12" customHeight="1" x14ac:dyDescent="0.25"/>
    <row r="2317" ht="12" customHeight="1" x14ac:dyDescent="0.25"/>
    <row r="2318" ht="12" customHeight="1" x14ac:dyDescent="0.25"/>
    <row r="2319" ht="12" customHeight="1" x14ac:dyDescent="0.25"/>
    <row r="2320" ht="12" customHeight="1" x14ac:dyDescent="0.25"/>
    <row r="2321" ht="12" customHeight="1" x14ac:dyDescent="0.25"/>
    <row r="2322" ht="12" customHeight="1" x14ac:dyDescent="0.25"/>
    <row r="2323" ht="12" customHeight="1" x14ac:dyDescent="0.25"/>
    <row r="2324" ht="12" customHeight="1" x14ac:dyDescent="0.25"/>
    <row r="2325" ht="12" customHeight="1" x14ac:dyDescent="0.25"/>
    <row r="2326" ht="12" customHeight="1" x14ac:dyDescent="0.25"/>
    <row r="2327" ht="12" customHeight="1" x14ac:dyDescent="0.25"/>
    <row r="2328" ht="12" customHeight="1" x14ac:dyDescent="0.25"/>
    <row r="2329" ht="12" customHeight="1" x14ac:dyDescent="0.25"/>
    <row r="2330" ht="12" customHeight="1" x14ac:dyDescent="0.25"/>
    <row r="2331" ht="12" customHeight="1" x14ac:dyDescent="0.25"/>
    <row r="2332" ht="12" customHeight="1" x14ac:dyDescent="0.25"/>
    <row r="2333" ht="12" customHeight="1" x14ac:dyDescent="0.25"/>
    <row r="2334" ht="12" customHeight="1" x14ac:dyDescent="0.25"/>
    <row r="2335" ht="12" customHeight="1" x14ac:dyDescent="0.25"/>
    <row r="2336" ht="12" customHeight="1" x14ac:dyDescent="0.25"/>
    <row r="2337" ht="12" customHeight="1" x14ac:dyDescent="0.25"/>
    <row r="2338" ht="12" customHeight="1" x14ac:dyDescent="0.25"/>
    <row r="2339" ht="12" customHeight="1" x14ac:dyDescent="0.25"/>
    <row r="2340" ht="12" customHeight="1" x14ac:dyDescent="0.25"/>
    <row r="2341" ht="12" customHeight="1" x14ac:dyDescent="0.25"/>
    <row r="2342" ht="12" customHeight="1" x14ac:dyDescent="0.25"/>
    <row r="2343" ht="12" customHeight="1" x14ac:dyDescent="0.25"/>
    <row r="2344" ht="12" customHeight="1" x14ac:dyDescent="0.25"/>
    <row r="2345" ht="12" customHeight="1" x14ac:dyDescent="0.25"/>
    <row r="2346" ht="12" customHeight="1" x14ac:dyDescent="0.25"/>
    <row r="2347" ht="12" customHeight="1" x14ac:dyDescent="0.25"/>
    <row r="2348" ht="12" customHeight="1" x14ac:dyDescent="0.25"/>
    <row r="2349" ht="12" customHeight="1" x14ac:dyDescent="0.25"/>
    <row r="2350" ht="12" customHeight="1" x14ac:dyDescent="0.25"/>
    <row r="2351" ht="12" customHeight="1" x14ac:dyDescent="0.25"/>
    <row r="2352" ht="12" customHeight="1" x14ac:dyDescent="0.25"/>
    <row r="2353" ht="12" customHeight="1" x14ac:dyDescent="0.25"/>
    <row r="2354" ht="12" customHeight="1" x14ac:dyDescent="0.25"/>
    <row r="2355" ht="12" customHeight="1" x14ac:dyDescent="0.25"/>
    <row r="2356" ht="12" customHeight="1" x14ac:dyDescent="0.25"/>
    <row r="2357" ht="12" customHeight="1" x14ac:dyDescent="0.25"/>
    <row r="2358" ht="12" customHeight="1" x14ac:dyDescent="0.25"/>
    <row r="2359" ht="12" customHeight="1" x14ac:dyDescent="0.25"/>
    <row r="2360" ht="12" customHeight="1" x14ac:dyDescent="0.25"/>
    <row r="2361" ht="12" customHeight="1" x14ac:dyDescent="0.25"/>
    <row r="2362" ht="12" customHeight="1" x14ac:dyDescent="0.25"/>
    <row r="2363" ht="12" customHeight="1" x14ac:dyDescent="0.25"/>
    <row r="2364" ht="12" customHeight="1" x14ac:dyDescent="0.25"/>
    <row r="2365" ht="12" customHeight="1" x14ac:dyDescent="0.25"/>
    <row r="2366" ht="12" customHeight="1" x14ac:dyDescent="0.25"/>
    <row r="2367" ht="12" customHeight="1" x14ac:dyDescent="0.25"/>
    <row r="2368" ht="12" customHeight="1" x14ac:dyDescent="0.25"/>
    <row r="2369" ht="12" customHeight="1" x14ac:dyDescent="0.25"/>
    <row r="2370" ht="12" customHeight="1" x14ac:dyDescent="0.25"/>
    <row r="2371" ht="12" customHeight="1" x14ac:dyDescent="0.25"/>
    <row r="2372" ht="12" customHeight="1" x14ac:dyDescent="0.25"/>
    <row r="2373" ht="12" customHeight="1" x14ac:dyDescent="0.25"/>
    <row r="2374" ht="12" customHeight="1" x14ac:dyDescent="0.25"/>
    <row r="2375" ht="12" customHeight="1" x14ac:dyDescent="0.25"/>
    <row r="2376" ht="12" customHeight="1" x14ac:dyDescent="0.25"/>
    <row r="2377" ht="12" customHeight="1" x14ac:dyDescent="0.25"/>
    <row r="2378" ht="12" customHeight="1" x14ac:dyDescent="0.25"/>
    <row r="2379" ht="12" customHeight="1" x14ac:dyDescent="0.25"/>
    <row r="2380" ht="12" customHeight="1" x14ac:dyDescent="0.25"/>
    <row r="2381" ht="12" customHeight="1" x14ac:dyDescent="0.25"/>
    <row r="2382" ht="12" customHeight="1" x14ac:dyDescent="0.25"/>
    <row r="2383" ht="12" customHeight="1" x14ac:dyDescent="0.25"/>
    <row r="2384" ht="12" customHeight="1" x14ac:dyDescent="0.25"/>
    <row r="2385" ht="12" customHeight="1" x14ac:dyDescent="0.25"/>
    <row r="2386" ht="12" customHeight="1" x14ac:dyDescent="0.25"/>
    <row r="2387" ht="12" customHeight="1" x14ac:dyDescent="0.25"/>
    <row r="2388" ht="12" customHeight="1" x14ac:dyDescent="0.25"/>
    <row r="2389" ht="12" customHeight="1" x14ac:dyDescent="0.25"/>
    <row r="2390" ht="12" customHeight="1" x14ac:dyDescent="0.25"/>
    <row r="2391" ht="12" customHeight="1" x14ac:dyDescent="0.25"/>
    <row r="2392" ht="12" customHeight="1" x14ac:dyDescent="0.25"/>
    <row r="2393" ht="12" customHeight="1" x14ac:dyDescent="0.25"/>
    <row r="2394" ht="12" customHeight="1" x14ac:dyDescent="0.25"/>
    <row r="2395" ht="12" customHeight="1" x14ac:dyDescent="0.25"/>
    <row r="2396" ht="12" customHeight="1" x14ac:dyDescent="0.25"/>
    <row r="2397" ht="12" customHeight="1" x14ac:dyDescent="0.25"/>
    <row r="2398" ht="12" customHeight="1" x14ac:dyDescent="0.25"/>
    <row r="2399" ht="12" customHeight="1" x14ac:dyDescent="0.25"/>
    <row r="2400" ht="12" customHeight="1" x14ac:dyDescent="0.25"/>
    <row r="2401" ht="12" customHeight="1" x14ac:dyDescent="0.25"/>
    <row r="2402" ht="12" customHeight="1" x14ac:dyDescent="0.25"/>
    <row r="2403" ht="12" customHeight="1" x14ac:dyDescent="0.25"/>
    <row r="2404" ht="12" customHeight="1" x14ac:dyDescent="0.25"/>
    <row r="2405" ht="12" customHeight="1" x14ac:dyDescent="0.25"/>
    <row r="2406" ht="12" customHeight="1" x14ac:dyDescent="0.25"/>
    <row r="2407" ht="12" customHeight="1" x14ac:dyDescent="0.25"/>
    <row r="2408" ht="12" customHeight="1" x14ac:dyDescent="0.25"/>
    <row r="2409" ht="12" customHeight="1" x14ac:dyDescent="0.25"/>
    <row r="2410" ht="12" customHeight="1" x14ac:dyDescent="0.25"/>
    <row r="2411" ht="12" customHeight="1" x14ac:dyDescent="0.25"/>
    <row r="2412" ht="12" customHeight="1" x14ac:dyDescent="0.25"/>
    <row r="2413" ht="12" customHeight="1" x14ac:dyDescent="0.25"/>
    <row r="2414" ht="12" customHeight="1" x14ac:dyDescent="0.25"/>
    <row r="2415" ht="12" customHeight="1" x14ac:dyDescent="0.25"/>
    <row r="2416" ht="12" customHeight="1" x14ac:dyDescent="0.25"/>
    <row r="2417" ht="12" customHeight="1" x14ac:dyDescent="0.25"/>
    <row r="2418" ht="12" customHeight="1" x14ac:dyDescent="0.25"/>
    <row r="2419" ht="12" customHeight="1" x14ac:dyDescent="0.25"/>
    <row r="2420" ht="12" customHeight="1" x14ac:dyDescent="0.25"/>
    <row r="2421" ht="12" customHeight="1" x14ac:dyDescent="0.25"/>
    <row r="2422" ht="12" customHeight="1" x14ac:dyDescent="0.25"/>
    <row r="2423" ht="12" customHeight="1" x14ac:dyDescent="0.25"/>
    <row r="2424" ht="12" customHeight="1" x14ac:dyDescent="0.25"/>
    <row r="2425" ht="12" customHeight="1" x14ac:dyDescent="0.25"/>
    <row r="2426" ht="12" customHeight="1" x14ac:dyDescent="0.25"/>
    <row r="2427" ht="12" customHeight="1" x14ac:dyDescent="0.25"/>
    <row r="2428" ht="12" customHeight="1" x14ac:dyDescent="0.25"/>
    <row r="2429" ht="12" customHeight="1" x14ac:dyDescent="0.25"/>
    <row r="2430" ht="12" customHeight="1" x14ac:dyDescent="0.25"/>
    <row r="2431" ht="12" customHeight="1" x14ac:dyDescent="0.25"/>
    <row r="2432" ht="12" customHeight="1" x14ac:dyDescent="0.25"/>
    <row r="2433" ht="12" customHeight="1" x14ac:dyDescent="0.25"/>
    <row r="2434" ht="12" customHeight="1" x14ac:dyDescent="0.25"/>
    <row r="2435" ht="12" customHeight="1" x14ac:dyDescent="0.25"/>
    <row r="2436" ht="12" customHeight="1" x14ac:dyDescent="0.25"/>
    <row r="2437" ht="12" customHeight="1" x14ac:dyDescent="0.25"/>
    <row r="2438" ht="12" customHeight="1" x14ac:dyDescent="0.25"/>
    <row r="2439" ht="12" customHeight="1" x14ac:dyDescent="0.25"/>
    <row r="2440" ht="12" customHeight="1" x14ac:dyDescent="0.25"/>
    <row r="2441" ht="12" customHeight="1" x14ac:dyDescent="0.25"/>
    <row r="2442" ht="12" customHeight="1" x14ac:dyDescent="0.25"/>
    <row r="2443" ht="12" customHeight="1" x14ac:dyDescent="0.25"/>
    <row r="2444" ht="12" customHeight="1" x14ac:dyDescent="0.25"/>
    <row r="2445" ht="12" customHeight="1" x14ac:dyDescent="0.25"/>
    <row r="2446" ht="12" customHeight="1" x14ac:dyDescent="0.25"/>
    <row r="2447" ht="12" customHeight="1" x14ac:dyDescent="0.25"/>
    <row r="2448" ht="12" customHeight="1" x14ac:dyDescent="0.25"/>
    <row r="2449" ht="12" customHeight="1" x14ac:dyDescent="0.25"/>
    <row r="2450" ht="12" customHeight="1" x14ac:dyDescent="0.25"/>
    <row r="2451" ht="12" customHeight="1" x14ac:dyDescent="0.25"/>
    <row r="2452" ht="12" customHeight="1" x14ac:dyDescent="0.25"/>
    <row r="2453" ht="12" customHeight="1" x14ac:dyDescent="0.25"/>
    <row r="2454" ht="12" customHeight="1" x14ac:dyDescent="0.25"/>
    <row r="2455" ht="12" customHeight="1" x14ac:dyDescent="0.25"/>
    <row r="2456" ht="12" customHeight="1" x14ac:dyDescent="0.25"/>
    <row r="2457" ht="12" customHeight="1" x14ac:dyDescent="0.25"/>
    <row r="2458" ht="12" customHeight="1" x14ac:dyDescent="0.25"/>
    <row r="2459" ht="12" customHeight="1" x14ac:dyDescent="0.25"/>
    <row r="2460" ht="12" customHeight="1" x14ac:dyDescent="0.25"/>
    <row r="2461" ht="12" customHeight="1" x14ac:dyDescent="0.25"/>
    <row r="2462" ht="12" customHeight="1" x14ac:dyDescent="0.25"/>
    <row r="2463" ht="12" customHeight="1" x14ac:dyDescent="0.25"/>
    <row r="2464" ht="12" customHeight="1" x14ac:dyDescent="0.25"/>
    <row r="2465" ht="12" customHeight="1" x14ac:dyDescent="0.25"/>
    <row r="2466" ht="12" customHeight="1" x14ac:dyDescent="0.25"/>
    <row r="2467" ht="12" customHeight="1" x14ac:dyDescent="0.25"/>
    <row r="2468" ht="12" customHeight="1" x14ac:dyDescent="0.25"/>
    <row r="2469" ht="12" customHeight="1" x14ac:dyDescent="0.25"/>
    <row r="2470" ht="12" customHeight="1" x14ac:dyDescent="0.25"/>
    <row r="2471" ht="12" customHeight="1" x14ac:dyDescent="0.25"/>
    <row r="2472" ht="12" customHeight="1" x14ac:dyDescent="0.25"/>
    <row r="2473" ht="12" customHeight="1" x14ac:dyDescent="0.25"/>
    <row r="2474" ht="12" customHeight="1" x14ac:dyDescent="0.25"/>
    <row r="2475" ht="12" customHeight="1" x14ac:dyDescent="0.25"/>
    <row r="2476" ht="12" customHeight="1" x14ac:dyDescent="0.25"/>
    <row r="2477" ht="12" customHeight="1" x14ac:dyDescent="0.25"/>
    <row r="2478" ht="12" customHeight="1" x14ac:dyDescent="0.25"/>
    <row r="2479" ht="12" customHeight="1" x14ac:dyDescent="0.25"/>
    <row r="2480" ht="12" customHeight="1" x14ac:dyDescent="0.25"/>
  </sheetData>
  <sheetProtection formatColumns="0" formatRows="0"/>
  <protectedRanges>
    <protectedRange sqref="F78:Q80" name="Range1"/>
    <protectedRange sqref="F78:Q79" name="Range2"/>
  </protectedRanges>
  <mergeCells count="14">
    <mergeCell ref="E125:H125"/>
    <mergeCell ref="L125:P125"/>
    <mergeCell ref="E122:H122"/>
    <mergeCell ref="L122:P122"/>
    <mergeCell ref="E123:H123"/>
    <mergeCell ref="L123:P123"/>
    <mergeCell ref="E124:H124"/>
    <mergeCell ref="L124:P124"/>
    <mergeCell ref="E8:R8"/>
    <mergeCell ref="D1:R1"/>
    <mergeCell ref="D3:G3"/>
    <mergeCell ref="A5:D5"/>
    <mergeCell ref="R5:R6"/>
    <mergeCell ref="A6:D7"/>
  </mergeCells>
  <conditionalFormatting sqref="A5">
    <cfRule type="expression" dxfId="103" priority="25" stopIfTrue="1">
      <formula>$A$5="Your check boxes are not clear (column U).  Please correct"</formula>
    </cfRule>
  </conditionalFormatting>
  <conditionalFormatting sqref="A110:Q110">
    <cfRule type="expression" dxfId="102" priority="6">
      <formula>$C$110="UncommitTed Revenue - THIS IS A DEFICIT BALANCE"</formula>
    </cfRule>
  </conditionalFormatting>
  <conditionalFormatting sqref="A115:Q115">
    <cfRule type="expression" dxfId="101" priority="7">
      <formula>$C$115="Other Capital - THIS CANNOT BE A DEFICIT - PLEASE CORRECT"</formula>
    </cfRule>
  </conditionalFormatting>
  <conditionalFormatting sqref="A118:Q118">
    <cfRule type="expression" dxfId="100" priority="5">
      <formula>$E$118&lt;0</formula>
    </cfRule>
  </conditionalFormatting>
  <conditionalFormatting sqref="D3:G3">
    <cfRule type="containsText" dxfId="99" priority="12" operator="containsText" text="Select School Name Here">
      <formula>NOT(ISERROR(SEARCH("Select School Name Here",D3)))</formula>
    </cfRule>
    <cfRule type="expression" dxfId="98" priority="13">
      <formula>$D$3="Select School Name Here"</formula>
    </cfRule>
  </conditionalFormatting>
  <conditionalFormatting sqref="R9:R26 R34:R69">
    <cfRule type="expression" dxfId="97" priority="24" stopIfTrue="1">
      <formula>R9&lt;&gt;0</formula>
    </cfRule>
  </conditionalFormatting>
  <conditionalFormatting sqref="R28:R29">
    <cfRule type="expression" dxfId="96" priority="23" stopIfTrue="1">
      <formula>R28&lt;&gt;0</formula>
    </cfRule>
  </conditionalFormatting>
  <conditionalFormatting sqref="R31">
    <cfRule type="expression" dxfId="95" priority="22" stopIfTrue="1">
      <formula>R31&lt;&gt;0</formula>
    </cfRule>
  </conditionalFormatting>
  <conditionalFormatting sqref="R71:R72">
    <cfRule type="expression" dxfId="94" priority="20" stopIfTrue="1">
      <formula>R71&lt;&gt;0</formula>
    </cfRule>
  </conditionalFormatting>
  <conditionalFormatting sqref="R74">
    <cfRule type="expression" dxfId="93" priority="19" stopIfTrue="1">
      <formula>R74&lt;&gt;0</formula>
    </cfRule>
  </conditionalFormatting>
  <conditionalFormatting sqref="R78:R80">
    <cfRule type="expression" dxfId="92" priority="18" stopIfTrue="1">
      <formula>R78&lt;&gt;0</formula>
    </cfRule>
  </conditionalFormatting>
  <conditionalFormatting sqref="R82">
    <cfRule type="expression" dxfId="91" priority="17" stopIfTrue="1">
      <formula>R82&lt;&gt;0</formula>
    </cfRule>
  </conditionalFormatting>
  <conditionalFormatting sqref="R85:R92">
    <cfRule type="expression" dxfId="90" priority="15" stopIfTrue="1">
      <formula>R85&lt;&gt;0</formula>
    </cfRule>
  </conditionalFormatting>
  <conditionalFormatting sqref="R94">
    <cfRule type="expression" dxfId="89" priority="16" stopIfTrue="1">
      <formula>R94&lt;&gt;0</formula>
    </cfRule>
  </conditionalFormatting>
  <conditionalFormatting sqref="U2:U6">
    <cfRule type="expression" dxfId="88" priority="3" stopIfTrue="1">
      <formula>U2="Yes"</formula>
    </cfRule>
    <cfRule type="expression" dxfId="87" priority="4" stopIfTrue="1">
      <formula>U2="No"</formula>
    </cfRule>
  </conditionalFormatting>
  <conditionalFormatting sqref="U7">
    <cfRule type="expression" dxfId="86" priority="1">
      <formula>$U$7="OK"</formula>
    </cfRule>
  </conditionalFormatting>
  <conditionalFormatting sqref="U8">
    <cfRule type="expression" dxfId="85" priority="8">
      <formula>$U$8="Surplus"</formula>
    </cfRule>
  </conditionalFormatting>
  <dataValidations count="4">
    <dataValidation type="decimal" allowBlank="1" showInputMessage="1" showErrorMessage="1" sqref="E31" xr:uid="{A5735738-E2BD-4C7A-8E82-F9B4AC934260}">
      <formula1>-10000000</formula1>
      <formula2>0</formula2>
    </dataValidation>
    <dataValidation type="decimal" allowBlank="1" showInputMessage="1" showErrorMessage="1" errorTitle="ERROR" error="Data must be entered as a negative value" sqref="E78:E79" xr:uid="{41CE84C3-8140-4320-95D4-4848C5B10651}">
      <formula1>-1000000</formula1>
      <formula2>0</formula2>
    </dataValidation>
    <dataValidation type="decimal" allowBlank="1" showInputMessage="1" showErrorMessage="1" errorTitle="ERROR" error="Data must be entered as a negative value" sqref="F34:G34 I34:Q34" xr:uid="{6E5A42FC-9466-4C1A-AAA5-BA9615CBA573}">
      <formula1>0</formula1>
      <formula2>10000000000</formula2>
    </dataValidation>
    <dataValidation type="list" allowBlank="1" showInputMessage="1" showErrorMessage="1" sqref="H3" xr:uid="{62494E70-B5E9-4688-B1C7-6A7B67BE14F0}">
      <formula1>$Z$1:$Z$93</formula1>
    </dataValidation>
  </dataValidations>
  <pageMargins left="0.31496062992125984" right="0.31496062992125984" top="0.43307086614173229" bottom="0.62992125984251968" header="0.27559055118110237" footer="0.27559055118110237"/>
  <pageSetup paperSize="9" scale="47" fitToHeight="2" orientation="landscape" r:id="rId1"/>
  <headerFooter alignWithMargins="0"/>
  <rowBreaks count="1" manualBreakCount="1">
    <brk id="74" max="17" man="1"/>
  </rowBreaks>
  <ignoredErrors>
    <ignoredError sqref="E31 E74:E77 E93:E94 F31:Q31 F74:Q77 E80:E84 F81:Q84 F93:Q94" unlockedFormula="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A32C5-5CF2-4E7C-9EDB-7F4D30EE1F2D}">
  <sheetPr>
    <tabColor theme="8" tint="0.39997558519241921"/>
  </sheetPr>
  <dimension ref="B1:F36"/>
  <sheetViews>
    <sheetView showGridLines="0" workbookViewId="0">
      <selection activeCell="C26" sqref="C26"/>
    </sheetView>
  </sheetViews>
  <sheetFormatPr defaultColWidth="9.140625" defaultRowHeight="15" x14ac:dyDescent="0.25"/>
  <cols>
    <col min="1" max="1" width="9.140625" style="724"/>
    <col min="2" max="2" width="12.42578125" style="724" bestFit="1" customWidth="1"/>
    <col min="3" max="3" width="85.28515625" style="724" bestFit="1" customWidth="1"/>
    <col min="4" max="4" width="9.140625" style="724"/>
    <col min="5" max="5" width="12.5703125" style="724" customWidth="1"/>
    <col min="6" max="6" width="85.28515625" style="724" bestFit="1" customWidth="1"/>
    <col min="7" max="7" width="9.140625" style="724"/>
    <col min="8" max="8" width="61" style="724" customWidth="1"/>
    <col min="9" max="16384" width="9.140625" style="724"/>
  </cols>
  <sheetData>
    <row r="1" spans="2:6" ht="15.75" thickBot="1" x14ac:dyDescent="0.3"/>
    <row r="2" spans="2:6" s="474" customFormat="1" ht="15" customHeight="1" x14ac:dyDescent="0.25">
      <c r="B2" s="773" t="s">
        <v>851</v>
      </c>
      <c r="C2" s="774"/>
      <c r="E2" s="775" t="s">
        <v>852</v>
      </c>
      <c r="F2" s="774"/>
    </row>
    <row r="3" spans="2:6" x14ac:dyDescent="0.25">
      <c r="B3" s="776" t="s">
        <v>853</v>
      </c>
      <c r="C3" s="777" t="s">
        <v>854</v>
      </c>
      <c r="E3" s="776" t="s">
        <v>853</v>
      </c>
      <c r="F3" s="777" t="s">
        <v>854</v>
      </c>
    </row>
    <row r="4" spans="2:6" x14ac:dyDescent="0.25">
      <c r="B4" s="776" t="s">
        <v>855</v>
      </c>
      <c r="C4" s="777" t="s">
        <v>856</v>
      </c>
      <c r="E4" s="776" t="s">
        <v>855</v>
      </c>
      <c r="F4" s="777" t="s">
        <v>856</v>
      </c>
    </row>
    <row r="5" spans="2:6" x14ac:dyDescent="0.25">
      <c r="B5" s="776" t="s">
        <v>857</v>
      </c>
      <c r="C5" s="777" t="s">
        <v>858</v>
      </c>
      <c r="E5" s="776" t="s">
        <v>857</v>
      </c>
      <c r="F5" s="777" t="s">
        <v>858</v>
      </c>
    </row>
    <row r="6" spans="2:6" x14ac:dyDescent="0.25">
      <c r="B6" s="776" t="s">
        <v>859</v>
      </c>
      <c r="C6" s="777" t="s">
        <v>860</v>
      </c>
      <c r="E6" s="776" t="s">
        <v>859</v>
      </c>
      <c r="F6" s="777" t="s">
        <v>860</v>
      </c>
    </row>
    <row r="7" spans="2:6" x14ac:dyDescent="0.25">
      <c r="B7" s="776" t="s">
        <v>861</v>
      </c>
      <c r="C7" s="777" t="s">
        <v>862</v>
      </c>
      <c r="E7" s="776" t="s">
        <v>861</v>
      </c>
      <c r="F7" s="777" t="s">
        <v>862</v>
      </c>
    </row>
    <row r="8" spans="2:6" x14ac:dyDescent="0.25">
      <c r="B8" s="776" t="s">
        <v>863</v>
      </c>
      <c r="C8" s="777" t="s">
        <v>864</v>
      </c>
      <c r="E8" s="776" t="s">
        <v>863</v>
      </c>
      <c r="F8" s="777" t="s">
        <v>864</v>
      </c>
    </row>
    <row r="9" spans="2:6" x14ac:dyDescent="0.25">
      <c r="B9" s="776" t="s">
        <v>865</v>
      </c>
      <c r="C9" s="777" t="s">
        <v>866</v>
      </c>
      <c r="E9" s="776" t="s">
        <v>865</v>
      </c>
      <c r="F9" s="777" t="s">
        <v>867</v>
      </c>
    </row>
    <row r="10" spans="2:6" x14ac:dyDescent="0.25">
      <c r="B10" s="778" t="s">
        <v>868</v>
      </c>
      <c r="C10" s="779" t="s">
        <v>869</v>
      </c>
      <c r="E10" s="776" t="s">
        <v>868</v>
      </c>
      <c r="F10" s="779" t="s">
        <v>869</v>
      </c>
    </row>
    <row r="11" spans="2:6" x14ac:dyDescent="0.25">
      <c r="B11" s="776" t="s">
        <v>870</v>
      </c>
      <c r="C11" s="777" t="s">
        <v>871</v>
      </c>
      <c r="E11" s="776" t="s">
        <v>870</v>
      </c>
      <c r="F11" s="777" t="s">
        <v>871</v>
      </c>
    </row>
    <row r="12" spans="2:6" x14ac:dyDescent="0.25">
      <c r="B12" s="776" t="s">
        <v>872</v>
      </c>
      <c r="C12" s="777" t="s">
        <v>873</v>
      </c>
      <c r="E12" s="776" t="s">
        <v>872</v>
      </c>
      <c r="F12" s="777" t="s">
        <v>874</v>
      </c>
    </row>
    <row r="13" spans="2:6" x14ac:dyDescent="0.25">
      <c r="B13" s="776" t="s">
        <v>875</v>
      </c>
      <c r="C13" s="777" t="s">
        <v>876</v>
      </c>
      <c r="E13" s="776" t="s">
        <v>875</v>
      </c>
      <c r="F13" s="777" t="s">
        <v>877</v>
      </c>
    </row>
    <row r="14" spans="2:6" x14ac:dyDescent="0.25">
      <c r="B14" s="776" t="s">
        <v>878</v>
      </c>
      <c r="C14" s="777" t="s">
        <v>879</v>
      </c>
      <c r="E14" s="776" t="s">
        <v>878</v>
      </c>
      <c r="F14" s="777" t="s">
        <v>880</v>
      </c>
    </row>
    <row r="15" spans="2:6" x14ac:dyDescent="0.25">
      <c r="B15" s="776" t="s">
        <v>881</v>
      </c>
      <c r="C15" s="777" t="s">
        <v>882</v>
      </c>
      <c r="E15" s="776" t="s">
        <v>881</v>
      </c>
      <c r="F15" s="777" t="s">
        <v>883</v>
      </c>
    </row>
    <row r="16" spans="2:6" x14ac:dyDescent="0.25">
      <c r="B16" s="776" t="s">
        <v>884</v>
      </c>
      <c r="C16" s="777" t="s">
        <v>885</v>
      </c>
      <c r="E16" s="776" t="s">
        <v>884</v>
      </c>
      <c r="F16" s="777" t="s">
        <v>886</v>
      </c>
    </row>
    <row r="17" spans="2:6" x14ac:dyDescent="0.25">
      <c r="B17" s="776" t="s">
        <v>887</v>
      </c>
      <c r="C17" s="777" t="s">
        <v>888</v>
      </c>
      <c r="E17" s="776" t="s">
        <v>887</v>
      </c>
      <c r="F17" s="777" t="s">
        <v>889</v>
      </c>
    </row>
    <row r="18" spans="2:6" x14ac:dyDescent="0.25">
      <c r="B18" s="776" t="s">
        <v>890</v>
      </c>
      <c r="C18" s="777" t="s">
        <v>891</v>
      </c>
      <c r="E18" s="776" t="s">
        <v>890</v>
      </c>
      <c r="F18" s="777" t="s">
        <v>892</v>
      </c>
    </row>
    <row r="19" spans="2:6" x14ac:dyDescent="0.25">
      <c r="B19" s="776" t="s">
        <v>893</v>
      </c>
      <c r="C19" s="777" t="s">
        <v>894</v>
      </c>
      <c r="E19" s="776" t="s">
        <v>893</v>
      </c>
      <c r="F19" s="777" t="s">
        <v>895</v>
      </c>
    </row>
    <row r="20" spans="2:6" x14ac:dyDescent="0.25">
      <c r="B20" s="776" t="s">
        <v>896</v>
      </c>
      <c r="C20" s="777" t="s">
        <v>877</v>
      </c>
      <c r="E20" s="776" t="s">
        <v>896</v>
      </c>
      <c r="F20" s="777" t="s">
        <v>897</v>
      </c>
    </row>
    <row r="21" spans="2:6" x14ac:dyDescent="0.25">
      <c r="B21" s="776" t="s">
        <v>898</v>
      </c>
      <c r="C21" s="777" t="s">
        <v>880</v>
      </c>
      <c r="E21" s="776" t="s">
        <v>898</v>
      </c>
      <c r="F21" s="777" t="s">
        <v>899</v>
      </c>
    </row>
    <row r="22" spans="2:6" ht="15.75" thickBot="1" x14ac:dyDescent="0.3">
      <c r="B22" s="776" t="s">
        <v>900</v>
      </c>
      <c r="C22" s="777" t="s">
        <v>901</v>
      </c>
      <c r="E22" s="780"/>
      <c r="F22" s="781"/>
    </row>
    <row r="23" spans="2:6" x14ac:dyDescent="0.25">
      <c r="B23" s="776" t="s">
        <v>902</v>
      </c>
      <c r="C23" s="777" t="s">
        <v>886</v>
      </c>
    </row>
    <row r="24" spans="2:6" x14ac:dyDescent="0.25">
      <c r="B24" s="776" t="s">
        <v>903</v>
      </c>
      <c r="C24" s="777" t="s">
        <v>904</v>
      </c>
    </row>
    <row r="25" spans="2:6" x14ac:dyDescent="0.25">
      <c r="B25" s="776" t="s">
        <v>905</v>
      </c>
      <c r="C25" s="777" t="s">
        <v>892</v>
      </c>
    </row>
    <row r="26" spans="2:6" x14ac:dyDescent="0.25">
      <c r="B26" s="776" t="s">
        <v>906</v>
      </c>
      <c r="C26" s="777" t="s">
        <v>895</v>
      </c>
    </row>
    <row r="27" spans="2:6" x14ac:dyDescent="0.25">
      <c r="B27" s="776" t="s">
        <v>907</v>
      </c>
      <c r="C27" s="777" t="s">
        <v>908</v>
      </c>
    </row>
    <row r="28" spans="2:6" ht="15.75" thickBot="1" x14ac:dyDescent="0.3">
      <c r="B28" s="780" t="s">
        <v>909</v>
      </c>
      <c r="C28" s="781" t="s">
        <v>899</v>
      </c>
    </row>
    <row r="30" spans="2:6" ht="15.75" thickBot="1" x14ac:dyDescent="0.3"/>
    <row r="31" spans="2:6" x14ac:dyDescent="0.25">
      <c r="B31" s="782" t="s">
        <v>910</v>
      </c>
      <c r="C31" s="783"/>
    </row>
    <row r="32" spans="2:6" ht="30" x14ac:dyDescent="0.25">
      <c r="B32" s="784" t="s">
        <v>911</v>
      </c>
      <c r="C32" s="785" t="s">
        <v>912</v>
      </c>
    </row>
    <row r="33" spans="2:3" x14ac:dyDescent="0.25">
      <c r="B33" s="786"/>
      <c r="C33" s="785"/>
    </row>
    <row r="34" spans="2:3" ht="45" x14ac:dyDescent="0.25">
      <c r="B34" s="784" t="s">
        <v>913</v>
      </c>
      <c r="C34" s="785" t="s">
        <v>914</v>
      </c>
    </row>
    <row r="35" spans="2:3" x14ac:dyDescent="0.25">
      <c r="B35" s="786"/>
      <c r="C35" s="785"/>
    </row>
    <row r="36" spans="2:3" ht="30.75" thickBot="1" x14ac:dyDescent="0.3">
      <c r="B36" s="787" t="s">
        <v>915</v>
      </c>
      <c r="C36" s="788" t="s">
        <v>916</v>
      </c>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9D04B-521A-42D4-9AC8-1B49EE2E398B}">
  <sheetPr>
    <tabColor theme="8" tint="0.39997558519241921"/>
  </sheetPr>
  <dimension ref="A1:AD90"/>
  <sheetViews>
    <sheetView showGridLines="0" topLeftCell="E1" zoomScale="70" zoomScaleNormal="70" workbookViewId="0">
      <pane ySplit="3" topLeftCell="A4" activePane="bottomLeft" state="frozen"/>
      <selection activeCell="AC51" sqref="AC51"/>
      <selection pane="bottomLeft" activeCell="J4" sqref="J4"/>
    </sheetView>
  </sheetViews>
  <sheetFormatPr defaultColWidth="9.140625" defaultRowHeight="15" x14ac:dyDescent="0.25"/>
  <cols>
    <col min="1" max="1" width="18.7109375" style="474" bestFit="1" customWidth="1"/>
    <col min="2" max="2" width="34.5703125" style="474" customWidth="1"/>
    <col min="3" max="3" width="18.7109375" style="474" customWidth="1"/>
    <col min="4" max="4" width="14.42578125" style="474" customWidth="1"/>
    <col min="5" max="5" width="16" style="474" customWidth="1"/>
    <col min="6" max="13" width="14.42578125" style="474" customWidth="1"/>
    <col min="14" max="14" width="29.140625" style="475" customWidth="1"/>
    <col min="15" max="15" width="20.7109375" style="475" customWidth="1"/>
    <col min="16" max="16" width="14.5703125" style="475" customWidth="1"/>
    <col min="17" max="19" width="14.42578125" style="475" customWidth="1"/>
    <col min="20" max="22" width="14.42578125" style="474" customWidth="1"/>
    <col min="23" max="24" width="14.42578125" style="476" customWidth="1"/>
    <col min="25" max="25" width="14.42578125" style="477" customWidth="1"/>
    <col min="26" max="29" width="14.42578125" style="474" customWidth="1"/>
    <col min="30" max="16384" width="9.140625" style="474"/>
  </cols>
  <sheetData>
    <row r="1" spans="1:28" ht="19.5" thickBot="1" x14ac:dyDescent="0.35">
      <c r="A1" s="816" t="s">
        <v>917</v>
      </c>
    </row>
    <row r="2" spans="1:28" x14ac:dyDescent="0.25">
      <c r="A2" s="1095"/>
      <c r="B2" s="1097" t="s">
        <v>918</v>
      </c>
      <c r="C2" s="1099" t="s">
        <v>919</v>
      </c>
      <c r="D2" s="1099" t="s">
        <v>920</v>
      </c>
      <c r="E2" s="1099" t="s">
        <v>921</v>
      </c>
      <c r="F2" s="1092" t="s">
        <v>922</v>
      </c>
      <c r="G2" s="1093"/>
      <c r="H2" s="1093"/>
      <c r="I2" s="1093"/>
      <c r="J2" s="1093"/>
      <c r="K2" s="1093"/>
      <c r="L2" s="1093"/>
      <c r="M2" s="1093"/>
      <c r="N2" s="1093"/>
      <c r="O2" s="1093"/>
      <c r="P2" s="1093"/>
      <c r="Q2" s="1093"/>
      <c r="R2" s="1093"/>
      <c r="S2" s="1093"/>
      <c r="T2" s="1093"/>
      <c r="U2" s="1093"/>
      <c r="V2" s="1093"/>
      <c r="W2" s="1093"/>
      <c r="X2" s="1093"/>
      <c r="Y2" s="1093"/>
      <c r="Z2" s="1093"/>
      <c r="AA2" s="1093"/>
      <c r="AB2" s="1094"/>
    </row>
    <row r="3" spans="1:28" ht="105.75" thickBot="1" x14ac:dyDescent="0.3">
      <c r="A3" s="1096"/>
      <c r="B3" s="1098"/>
      <c r="C3" s="1100"/>
      <c r="D3" s="1100"/>
      <c r="E3" s="1100"/>
      <c r="F3" s="478" t="s">
        <v>923</v>
      </c>
      <c r="G3" s="479" t="s">
        <v>924</v>
      </c>
      <c r="H3" s="479" t="s">
        <v>925</v>
      </c>
      <c r="I3" s="480" t="s">
        <v>926</v>
      </c>
      <c r="J3" s="481" t="s">
        <v>927</v>
      </c>
      <c r="K3" s="481" t="s">
        <v>928</v>
      </c>
      <c r="L3" s="479" t="s">
        <v>929</v>
      </c>
      <c r="M3" s="482" t="s">
        <v>930</v>
      </c>
      <c r="N3" s="482" t="s">
        <v>931</v>
      </c>
      <c r="O3" s="482" t="s">
        <v>932</v>
      </c>
      <c r="P3" s="482" t="s">
        <v>933</v>
      </c>
      <c r="Q3" s="482" t="s">
        <v>934</v>
      </c>
      <c r="R3" s="482" t="s">
        <v>935</v>
      </c>
      <c r="S3" s="479" t="s">
        <v>936</v>
      </c>
      <c r="T3" s="479" t="s">
        <v>937</v>
      </c>
      <c r="U3" s="479" t="s">
        <v>938</v>
      </c>
      <c r="V3" s="483" t="s">
        <v>939</v>
      </c>
      <c r="W3" s="483" t="s">
        <v>940</v>
      </c>
      <c r="X3" s="483" t="s">
        <v>941</v>
      </c>
      <c r="Y3" s="483" t="s">
        <v>942</v>
      </c>
      <c r="Z3" s="483" t="s">
        <v>943</v>
      </c>
      <c r="AA3" s="483" t="s">
        <v>944</v>
      </c>
      <c r="AB3" s="484" t="s">
        <v>945</v>
      </c>
    </row>
    <row r="4" spans="1:28" x14ac:dyDescent="0.25">
      <c r="A4" s="789" t="s">
        <v>946</v>
      </c>
      <c r="B4" s="487" t="s">
        <v>947</v>
      </c>
      <c r="C4" s="485" t="s">
        <v>14</v>
      </c>
      <c r="D4" s="496"/>
      <c r="E4" s="485"/>
      <c r="F4" s="486">
        <v>1</v>
      </c>
      <c r="G4" s="487"/>
      <c r="H4" s="487"/>
      <c r="I4" s="488" t="s">
        <v>43</v>
      </c>
      <c r="J4" s="489">
        <f>IFERROR(VLOOKUP(I4,'Rates - Teachers'!B:I,8,FALSE),0)</f>
        <v>33352.923604666576</v>
      </c>
      <c r="K4" s="489">
        <f>J4*F4</f>
        <v>33352.923604666576</v>
      </c>
      <c r="L4" s="490"/>
      <c r="M4" s="491"/>
      <c r="N4" s="491"/>
      <c r="O4" s="491"/>
      <c r="P4" s="490"/>
      <c r="Q4" s="491"/>
      <c r="R4" s="490"/>
      <c r="S4" s="491"/>
      <c r="T4" s="492"/>
      <c r="U4" s="492"/>
      <c r="V4" s="492"/>
      <c r="W4" s="493"/>
      <c r="X4" s="493"/>
      <c r="Y4" s="494">
        <f>IFERROR((VLOOKUP(X4,'Rates - Teachers'!B:K,10,FALSE)*F4),0)</f>
        <v>0</v>
      </c>
      <c r="Z4" s="494">
        <f>MAX(0,(K4+M4+O4+Q4+R4+S4+V4+Y4-9100)*0.138)</f>
        <v>3346.9034574439879</v>
      </c>
      <c r="AA4" s="494">
        <f>(K4+M4+O4+Q4+R4+S4+V4+Y4)*0.2868</f>
        <v>9565.6184898183747</v>
      </c>
      <c r="AB4" s="495">
        <f>((K4+M4+O4+Q4+R4+S4+V4+Y4+Z4+AA4))</f>
        <v>46265.445551928933</v>
      </c>
    </row>
    <row r="5" spans="1:28" x14ac:dyDescent="0.25">
      <c r="A5" s="790" t="s">
        <v>946</v>
      </c>
      <c r="B5" s="791" t="s">
        <v>948</v>
      </c>
      <c r="C5" s="496"/>
      <c r="D5" s="496"/>
      <c r="E5" s="497"/>
      <c r="F5" s="498"/>
      <c r="G5" s="499"/>
      <c r="H5" s="499"/>
      <c r="I5" s="500"/>
      <c r="J5" s="501">
        <f>IFERROR(VLOOKUP(I5,'Rates - Teachers'!B:I,8,FALSE),0)</f>
        <v>0</v>
      </c>
      <c r="K5" s="501">
        <f t="shared" ref="K5:K35" si="0">J5*F5</f>
        <v>0</v>
      </c>
      <c r="L5" s="502"/>
      <c r="M5" s="503"/>
      <c r="N5" s="503"/>
      <c r="O5" s="503"/>
      <c r="P5" s="502"/>
      <c r="Q5" s="504"/>
      <c r="R5" s="504"/>
      <c r="S5" s="504"/>
      <c r="T5" s="505"/>
      <c r="U5" s="505"/>
      <c r="V5" s="503"/>
      <c r="W5" s="506"/>
      <c r="X5" s="506"/>
      <c r="Y5" s="507">
        <f>IFERROR((VLOOKUP(X5,'Rates - Teachers'!B:K,10,FALSE)*F5),0)</f>
        <v>0</v>
      </c>
      <c r="Z5" s="507">
        <f t="shared" ref="Z5:Z21" si="1">MAX(0,(K5+M5+O5+Q5+R5+S5+V5+Y5-9100)*0.138)</f>
        <v>0</v>
      </c>
      <c r="AA5" s="507">
        <f t="shared" ref="AA5:AA21" si="2">(K5+M5+O5+Q5+R5+S5+V5+Y5)*0.2868</f>
        <v>0</v>
      </c>
      <c r="AB5" s="508">
        <f t="shared" ref="AB5:AB21" si="3">((K5+M5+O5+Q5+R5+S5+V5+Y5+Z5+AA5))</f>
        <v>0</v>
      </c>
    </row>
    <row r="6" spans="1:28" x14ac:dyDescent="0.25">
      <c r="A6" s="790" t="s">
        <v>946</v>
      </c>
      <c r="B6" s="791" t="s">
        <v>949</v>
      </c>
      <c r="C6" s="496"/>
      <c r="D6" s="496"/>
      <c r="E6" s="497"/>
      <c r="F6" s="498"/>
      <c r="G6" s="499"/>
      <c r="H6" s="499"/>
      <c r="I6" s="500"/>
      <c r="J6" s="501">
        <f>IFERROR(VLOOKUP(I6,'Rates - Teachers'!B:I,8,FALSE),0)</f>
        <v>0</v>
      </c>
      <c r="K6" s="501">
        <f t="shared" si="0"/>
        <v>0</v>
      </c>
      <c r="L6" s="502"/>
      <c r="M6" s="504"/>
      <c r="N6" s="504"/>
      <c r="O6" s="503"/>
      <c r="P6" s="502"/>
      <c r="Q6" s="504"/>
      <c r="R6" s="504"/>
      <c r="S6" s="504"/>
      <c r="T6" s="505"/>
      <c r="U6" s="505"/>
      <c r="V6" s="503"/>
      <c r="W6" s="506"/>
      <c r="X6" s="506"/>
      <c r="Y6" s="507">
        <f>IFERROR((VLOOKUP(X6,'Rates - Teachers'!B:K,10,FALSE)*F6),0)</f>
        <v>0</v>
      </c>
      <c r="Z6" s="507">
        <f t="shared" si="1"/>
        <v>0</v>
      </c>
      <c r="AA6" s="507">
        <f t="shared" si="2"/>
        <v>0</v>
      </c>
      <c r="AB6" s="508">
        <f t="shared" si="3"/>
        <v>0</v>
      </c>
    </row>
    <row r="7" spans="1:28" x14ac:dyDescent="0.25">
      <c r="A7" s="790" t="s">
        <v>946</v>
      </c>
      <c r="B7" s="791" t="s">
        <v>949</v>
      </c>
      <c r="C7" s="496"/>
      <c r="D7" s="496"/>
      <c r="E7" s="497"/>
      <c r="F7" s="498"/>
      <c r="G7" s="499"/>
      <c r="H7" s="499"/>
      <c r="I7" s="500"/>
      <c r="J7" s="501">
        <f>IFERROR(VLOOKUP(I7,'Rates - Teachers'!B:I,8,FALSE),0)</f>
        <v>0</v>
      </c>
      <c r="K7" s="501">
        <f>J7*F7</f>
        <v>0</v>
      </c>
      <c r="L7" s="502"/>
      <c r="M7" s="504"/>
      <c r="N7" s="504"/>
      <c r="O7" s="503"/>
      <c r="P7" s="502"/>
      <c r="Q7" s="504"/>
      <c r="R7" s="504"/>
      <c r="S7" s="504"/>
      <c r="T7" s="505"/>
      <c r="U7" s="505"/>
      <c r="V7" s="503"/>
      <c r="W7" s="506"/>
      <c r="X7" s="506"/>
      <c r="Y7" s="507">
        <f>IFERROR((VLOOKUP(X7,'Rates - Teachers'!B:K,10,FALSE)*F7),0)</f>
        <v>0</v>
      </c>
      <c r="Z7" s="507">
        <f>MAX(0,(K7+M7+O7+Q7+R7+S7+V7+Y7-9100)*0.138)</f>
        <v>0</v>
      </c>
      <c r="AA7" s="507">
        <f>(K7+M7+O7+Q7+R7+S7+V7+Y7)*0.2868</f>
        <v>0</v>
      </c>
      <c r="AB7" s="508">
        <f>((K7+M7+O7+Q7+R7+S7+V7+Y7+Z7+AA7))</f>
        <v>0</v>
      </c>
    </row>
    <row r="8" spans="1:28" x14ac:dyDescent="0.25">
      <c r="A8" s="790" t="s">
        <v>946</v>
      </c>
      <c r="B8" s="791" t="s">
        <v>949</v>
      </c>
      <c r="C8" s="496"/>
      <c r="D8" s="496"/>
      <c r="E8" s="497"/>
      <c r="F8" s="498"/>
      <c r="G8" s="499"/>
      <c r="H8" s="499"/>
      <c r="I8" s="500"/>
      <c r="J8" s="501">
        <f>IFERROR(VLOOKUP(I8,'Rates - Teachers'!B:I,8,FALSE),0)</f>
        <v>0</v>
      </c>
      <c r="K8" s="501">
        <f t="shared" si="0"/>
        <v>0</v>
      </c>
      <c r="L8" s="502"/>
      <c r="M8" s="504"/>
      <c r="N8" s="504"/>
      <c r="O8" s="503"/>
      <c r="P8" s="502"/>
      <c r="Q8" s="504"/>
      <c r="R8" s="504"/>
      <c r="S8" s="504"/>
      <c r="T8" s="505"/>
      <c r="U8" s="505"/>
      <c r="V8" s="503"/>
      <c r="W8" s="506"/>
      <c r="X8" s="506"/>
      <c r="Y8" s="507">
        <f>IFERROR((VLOOKUP(X8,'Rates - Teachers'!B:K,10,FALSE)*F8),0)</f>
        <v>0</v>
      </c>
      <c r="Z8" s="507">
        <f t="shared" si="1"/>
        <v>0</v>
      </c>
      <c r="AA8" s="507">
        <f t="shared" si="2"/>
        <v>0</v>
      </c>
      <c r="AB8" s="508">
        <f t="shared" si="3"/>
        <v>0</v>
      </c>
    </row>
    <row r="9" spans="1:28" x14ac:dyDescent="0.25">
      <c r="A9" s="790"/>
      <c r="B9" s="791"/>
      <c r="C9" s="496"/>
      <c r="D9" s="496"/>
      <c r="E9" s="497"/>
      <c r="F9" s="498"/>
      <c r="G9" s="499"/>
      <c r="H9" s="499"/>
      <c r="I9" s="500"/>
      <c r="J9" s="501">
        <f>IFERROR(VLOOKUP(I9,'Rates - Teachers'!B:I,8,FALSE),0)</f>
        <v>0</v>
      </c>
      <c r="K9" s="501">
        <f t="shared" ref="K9:K11" si="4">J9*F9</f>
        <v>0</v>
      </c>
      <c r="L9" s="502"/>
      <c r="M9" s="504"/>
      <c r="N9" s="504"/>
      <c r="O9" s="503"/>
      <c r="P9" s="502"/>
      <c r="Q9" s="504"/>
      <c r="R9" s="504"/>
      <c r="S9" s="504"/>
      <c r="T9" s="505"/>
      <c r="U9" s="505"/>
      <c r="V9" s="503"/>
      <c r="W9" s="506"/>
      <c r="X9" s="506"/>
      <c r="Y9" s="507">
        <f>IFERROR((VLOOKUP(X9,'Rates - Teachers'!B:K,10,FALSE)*F9),0)</f>
        <v>0</v>
      </c>
      <c r="Z9" s="507">
        <f t="shared" ref="Z9:Z11" si="5">MAX(0,(K9+M9+O9+Q9+R9+S9+V9+Y9-9100)*0.138)</f>
        <v>0</v>
      </c>
      <c r="AA9" s="507">
        <f t="shared" ref="AA9:AA11" si="6">(K9+M9+O9+Q9+R9+S9+V9+Y9)*0.2868</f>
        <v>0</v>
      </c>
      <c r="AB9" s="508">
        <f t="shared" ref="AB9:AB11" si="7">((K9+M9+O9+Q9+R9+S9+V9+Y9+Z9+AA9))</f>
        <v>0</v>
      </c>
    </row>
    <row r="10" spans="1:28" x14ac:dyDescent="0.25">
      <c r="A10" s="790"/>
      <c r="B10" s="791"/>
      <c r="C10" s="496"/>
      <c r="D10" s="496"/>
      <c r="E10" s="497"/>
      <c r="F10" s="498"/>
      <c r="G10" s="499"/>
      <c r="H10" s="499"/>
      <c r="I10" s="500"/>
      <c r="J10" s="501">
        <f>IFERROR(VLOOKUP(I10,'Rates - Teachers'!B:I,8,FALSE),0)</f>
        <v>0</v>
      </c>
      <c r="K10" s="501">
        <f t="shared" si="4"/>
        <v>0</v>
      </c>
      <c r="L10" s="502"/>
      <c r="M10" s="504"/>
      <c r="N10" s="504"/>
      <c r="O10" s="503"/>
      <c r="P10" s="502"/>
      <c r="Q10" s="504"/>
      <c r="R10" s="504"/>
      <c r="S10" s="504"/>
      <c r="T10" s="505"/>
      <c r="U10" s="505"/>
      <c r="V10" s="503"/>
      <c r="W10" s="506"/>
      <c r="X10" s="506"/>
      <c r="Y10" s="507">
        <f>IFERROR((VLOOKUP(X10,'Rates - Teachers'!B:K,10,FALSE)*F10),0)</f>
        <v>0</v>
      </c>
      <c r="Z10" s="507">
        <f t="shared" si="5"/>
        <v>0</v>
      </c>
      <c r="AA10" s="507">
        <f t="shared" si="6"/>
        <v>0</v>
      </c>
      <c r="AB10" s="508">
        <f t="shared" si="7"/>
        <v>0</v>
      </c>
    </row>
    <row r="11" spans="1:28" x14ac:dyDescent="0.25">
      <c r="A11" s="790"/>
      <c r="B11" s="791"/>
      <c r="C11" s="496"/>
      <c r="D11" s="496"/>
      <c r="E11" s="497"/>
      <c r="F11" s="498"/>
      <c r="G11" s="499"/>
      <c r="H11" s="499"/>
      <c r="I11" s="500"/>
      <c r="J11" s="501">
        <f>IFERROR(VLOOKUP(I11,'Rates - Teachers'!B:I,8,FALSE),0)</f>
        <v>0</v>
      </c>
      <c r="K11" s="501">
        <f t="shared" si="4"/>
        <v>0</v>
      </c>
      <c r="L11" s="502"/>
      <c r="M11" s="504"/>
      <c r="N11" s="504"/>
      <c r="O11" s="503"/>
      <c r="P11" s="502"/>
      <c r="Q11" s="504"/>
      <c r="R11" s="504"/>
      <c r="S11" s="504"/>
      <c r="T11" s="505"/>
      <c r="U11" s="505"/>
      <c r="V11" s="503"/>
      <c r="W11" s="506"/>
      <c r="X11" s="506"/>
      <c r="Y11" s="507">
        <f>IFERROR((VLOOKUP(X11,'Rates - Teachers'!B:K,10,FALSE)*F11),0)</f>
        <v>0</v>
      </c>
      <c r="Z11" s="507">
        <f t="shared" si="5"/>
        <v>0</v>
      </c>
      <c r="AA11" s="507">
        <f t="shared" si="6"/>
        <v>0</v>
      </c>
      <c r="AB11" s="508">
        <f t="shared" si="7"/>
        <v>0</v>
      </c>
    </row>
    <row r="12" spans="1:28" x14ac:dyDescent="0.25">
      <c r="A12" s="790" t="s">
        <v>946</v>
      </c>
      <c r="B12" s="791" t="s">
        <v>949</v>
      </c>
      <c r="C12" s="496"/>
      <c r="D12" s="496"/>
      <c r="E12" s="497"/>
      <c r="F12" s="498"/>
      <c r="G12" s="499"/>
      <c r="H12" s="499"/>
      <c r="I12" s="500"/>
      <c r="J12" s="501">
        <f>IFERROR(VLOOKUP(I12,'Rates - Teachers'!B:I,8,FALSE),0)</f>
        <v>0</v>
      </c>
      <c r="K12" s="501">
        <f t="shared" si="0"/>
        <v>0</v>
      </c>
      <c r="L12" s="502"/>
      <c r="M12" s="504"/>
      <c r="N12" s="504"/>
      <c r="O12" s="503"/>
      <c r="P12" s="502"/>
      <c r="Q12" s="504"/>
      <c r="R12" s="504"/>
      <c r="S12" s="504"/>
      <c r="T12" s="505"/>
      <c r="U12" s="505"/>
      <c r="V12" s="503"/>
      <c r="W12" s="506"/>
      <c r="X12" s="506"/>
      <c r="Y12" s="507">
        <f>IFERROR((VLOOKUP(X12,'Rates - Teachers'!B:K,10,FALSE)*F12),0)</f>
        <v>0</v>
      </c>
      <c r="Z12" s="507">
        <f t="shared" si="1"/>
        <v>0</v>
      </c>
      <c r="AA12" s="507">
        <f t="shared" si="2"/>
        <v>0</v>
      </c>
      <c r="AB12" s="508">
        <f t="shared" si="3"/>
        <v>0</v>
      </c>
    </row>
    <row r="13" spans="1:28" x14ac:dyDescent="0.25">
      <c r="A13" s="790" t="s">
        <v>946</v>
      </c>
      <c r="B13" s="791" t="s">
        <v>949</v>
      </c>
      <c r="C13" s="496"/>
      <c r="D13" s="496"/>
      <c r="E13" s="497"/>
      <c r="F13" s="498"/>
      <c r="G13" s="499"/>
      <c r="H13" s="499"/>
      <c r="I13" s="500"/>
      <c r="J13" s="501">
        <f>IFERROR(VLOOKUP(I13,'Rates - Teachers'!B:I,8,FALSE),0)</f>
        <v>0</v>
      </c>
      <c r="K13" s="501">
        <f t="shared" si="0"/>
        <v>0</v>
      </c>
      <c r="L13" s="502"/>
      <c r="M13" s="504"/>
      <c r="N13" s="504"/>
      <c r="O13" s="503"/>
      <c r="P13" s="502"/>
      <c r="Q13" s="504"/>
      <c r="R13" s="504"/>
      <c r="S13" s="504"/>
      <c r="T13" s="505"/>
      <c r="U13" s="505"/>
      <c r="V13" s="503"/>
      <c r="W13" s="506"/>
      <c r="X13" s="506"/>
      <c r="Y13" s="507">
        <f>IFERROR((VLOOKUP(X13,'Rates - Teachers'!B:K,10,FALSE)*F13),0)</f>
        <v>0</v>
      </c>
      <c r="Z13" s="507">
        <f t="shared" si="1"/>
        <v>0</v>
      </c>
      <c r="AA13" s="507">
        <f t="shared" si="2"/>
        <v>0</v>
      </c>
      <c r="AB13" s="508">
        <f t="shared" si="3"/>
        <v>0</v>
      </c>
    </row>
    <row r="14" spans="1:28" x14ac:dyDescent="0.25">
      <c r="A14" s="790" t="s">
        <v>946</v>
      </c>
      <c r="B14" s="791" t="s">
        <v>949</v>
      </c>
      <c r="C14" s="496"/>
      <c r="D14" s="496"/>
      <c r="E14" s="497"/>
      <c r="F14" s="498"/>
      <c r="G14" s="499"/>
      <c r="H14" s="499"/>
      <c r="I14" s="500"/>
      <c r="J14" s="501">
        <f>IFERROR(VLOOKUP(I14,'Rates - Teachers'!B:I,8,FALSE),0)</f>
        <v>0</v>
      </c>
      <c r="K14" s="501">
        <f t="shared" si="0"/>
        <v>0</v>
      </c>
      <c r="L14" s="502"/>
      <c r="M14" s="504"/>
      <c r="N14" s="504"/>
      <c r="O14" s="503"/>
      <c r="P14" s="502"/>
      <c r="Q14" s="504"/>
      <c r="R14" s="504"/>
      <c r="S14" s="504"/>
      <c r="T14" s="505"/>
      <c r="U14" s="505"/>
      <c r="V14" s="503"/>
      <c r="W14" s="506"/>
      <c r="X14" s="506"/>
      <c r="Y14" s="507">
        <f>IFERROR((VLOOKUP(X14,'Rates - Teachers'!B:K,10,FALSE)*F14),0)</f>
        <v>0</v>
      </c>
      <c r="Z14" s="507">
        <f t="shared" si="1"/>
        <v>0</v>
      </c>
      <c r="AA14" s="507">
        <f t="shared" si="2"/>
        <v>0</v>
      </c>
      <c r="AB14" s="508">
        <f t="shared" si="3"/>
        <v>0</v>
      </c>
    </row>
    <row r="15" spans="1:28" x14ac:dyDescent="0.25">
      <c r="A15" s="790" t="s">
        <v>946</v>
      </c>
      <c r="B15" s="791" t="s">
        <v>949</v>
      </c>
      <c r="C15" s="496"/>
      <c r="D15" s="496"/>
      <c r="E15" s="497"/>
      <c r="F15" s="498"/>
      <c r="G15" s="499"/>
      <c r="H15" s="499"/>
      <c r="I15" s="500"/>
      <c r="J15" s="501">
        <f>IFERROR(VLOOKUP(I15,'Rates - Teachers'!B:I,8,FALSE),0)</f>
        <v>0</v>
      </c>
      <c r="K15" s="501">
        <f t="shared" si="0"/>
        <v>0</v>
      </c>
      <c r="L15" s="502"/>
      <c r="M15" s="504"/>
      <c r="N15" s="504"/>
      <c r="O15" s="503"/>
      <c r="P15" s="502"/>
      <c r="Q15" s="504"/>
      <c r="R15" s="504"/>
      <c r="S15" s="504"/>
      <c r="T15" s="505"/>
      <c r="U15" s="505"/>
      <c r="V15" s="503"/>
      <c r="W15" s="506"/>
      <c r="X15" s="506"/>
      <c r="Y15" s="507">
        <f>IFERROR((VLOOKUP(X15,'Rates - Teachers'!B:K,10,FALSE)*F15),0)</f>
        <v>0</v>
      </c>
      <c r="Z15" s="507">
        <f t="shared" si="1"/>
        <v>0</v>
      </c>
      <c r="AA15" s="507">
        <f t="shared" si="2"/>
        <v>0</v>
      </c>
      <c r="AB15" s="508">
        <f t="shared" si="3"/>
        <v>0</v>
      </c>
    </row>
    <row r="16" spans="1:28" x14ac:dyDescent="0.25">
      <c r="A16" s="790" t="s">
        <v>946</v>
      </c>
      <c r="B16" s="791" t="s">
        <v>949</v>
      </c>
      <c r="C16" s="496"/>
      <c r="D16" s="496"/>
      <c r="E16" s="497"/>
      <c r="F16" s="498"/>
      <c r="G16" s="499"/>
      <c r="H16" s="499"/>
      <c r="I16" s="500"/>
      <c r="J16" s="501">
        <f>IFERROR(VLOOKUP(I16,'Rates - Teachers'!B:I,8,FALSE),0)</f>
        <v>0</v>
      </c>
      <c r="K16" s="501">
        <f t="shared" si="0"/>
        <v>0</v>
      </c>
      <c r="L16" s="502"/>
      <c r="M16" s="504"/>
      <c r="N16" s="504"/>
      <c r="O16" s="503"/>
      <c r="P16" s="502"/>
      <c r="Q16" s="504"/>
      <c r="R16" s="504"/>
      <c r="S16" s="504"/>
      <c r="T16" s="505"/>
      <c r="U16" s="505"/>
      <c r="V16" s="503"/>
      <c r="W16" s="506"/>
      <c r="X16" s="506"/>
      <c r="Y16" s="507">
        <f>IFERROR((VLOOKUP(X16,'Rates - Teachers'!B:K,10,FALSE)*F16),0)</f>
        <v>0</v>
      </c>
      <c r="Z16" s="507">
        <f t="shared" si="1"/>
        <v>0</v>
      </c>
      <c r="AA16" s="507">
        <f t="shared" si="2"/>
        <v>0</v>
      </c>
      <c r="AB16" s="508">
        <f t="shared" si="3"/>
        <v>0</v>
      </c>
    </row>
    <row r="17" spans="1:28" x14ac:dyDescent="0.25">
      <c r="A17" s="790" t="s">
        <v>946</v>
      </c>
      <c r="B17" s="791" t="s">
        <v>949</v>
      </c>
      <c r="C17" s="496"/>
      <c r="D17" s="496"/>
      <c r="E17" s="497"/>
      <c r="F17" s="498"/>
      <c r="G17" s="499"/>
      <c r="H17" s="499"/>
      <c r="I17" s="500"/>
      <c r="J17" s="501">
        <f>IFERROR(VLOOKUP(I17,'Rates - Teachers'!B:I,8,FALSE),0)</f>
        <v>0</v>
      </c>
      <c r="K17" s="501">
        <f t="shared" si="0"/>
        <v>0</v>
      </c>
      <c r="L17" s="502"/>
      <c r="M17" s="504"/>
      <c r="N17" s="504"/>
      <c r="O17" s="503"/>
      <c r="P17" s="502"/>
      <c r="Q17" s="504"/>
      <c r="R17" s="504"/>
      <c r="S17" s="504"/>
      <c r="T17" s="505"/>
      <c r="U17" s="505"/>
      <c r="V17" s="503"/>
      <c r="W17" s="506"/>
      <c r="X17" s="506"/>
      <c r="Y17" s="507">
        <f>IFERROR((VLOOKUP(X17,'Rates - Teachers'!B:K,10,FALSE)*F17),0)</f>
        <v>0</v>
      </c>
      <c r="Z17" s="507">
        <f t="shared" si="1"/>
        <v>0</v>
      </c>
      <c r="AA17" s="507">
        <f t="shared" si="2"/>
        <v>0</v>
      </c>
      <c r="AB17" s="508">
        <f t="shared" si="3"/>
        <v>0</v>
      </c>
    </row>
    <row r="18" spans="1:28" x14ac:dyDescent="0.25">
      <c r="A18" s="790" t="s">
        <v>946</v>
      </c>
      <c r="B18" s="791" t="s">
        <v>949</v>
      </c>
      <c r="C18" s="496"/>
      <c r="D18" s="496"/>
      <c r="E18" s="497"/>
      <c r="F18" s="498"/>
      <c r="G18" s="499"/>
      <c r="H18" s="499"/>
      <c r="I18" s="500"/>
      <c r="J18" s="501">
        <f>IFERROR(VLOOKUP(I18,'Rates - Teachers'!B:I,8,FALSE),0)</f>
        <v>0</v>
      </c>
      <c r="K18" s="501">
        <f t="shared" si="0"/>
        <v>0</v>
      </c>
      <c r="L18" s="502"/>
      <c r="M18" s="504"/>
      <c r="N18" s="504"/>
      <c r="O18" s="503"/>
      <c r="P18" s="502"/>
      <c r="Q18" s="504"/>
      <c r="R18" s="504"/>
      <c r="S18" s="504"/>
      <c r="T18" s="505"/>
      <c r="U18" s="505"/>
      <c r="V18" s="503"/>
      <c r="W18" s="506"/>
      <c r="X18" s="506"/>
      <c r="Y18" s="507">
        <f>IFERROR((VLOOKUP(X18,'Rates - Teachers'!B:K,10,FALSE)*F18),0)</f>
        <v>0</v>
      </c>
      <c r="Z18" s="507">
        <f t="shared" si="1"/>
        <v>0</v>
      </c>
      <c r="AA18" s="507">
        <f t="shared" si="2"/>
        <v>0</v>
      </c>
      <c r="AB18" s="508">
        <f t="shared" si="3"/>
        <v>0</v>
      </c>
    </row>
    <row r="19" spans="1:28" x14ac:dyDescent="0.25">
      <c r="A19" s="790" t="s">
        <v>946</v>
      </c>
      <c r="B19" s="791" t="s">
        <v>949</v>
      </c>
      <c r="C19" s="496"/>
      <c r="D19" s="496"/>
      <c r="E19" s="497"/>
      <c r="F19" s="498"/>
      <c r="G19" s="499"/>
      <c r="H19" s="499"/>
      <c r="I19" s="500"/>
      <c r="J19" s="501">
        <f>IFERROR(VLOOKUP(I19,'Rates - Teachers'!B:I,8,FALSE),0)</f>
        <v>0</v>
      </c>
      <c r="K19" s="501">
        <f t="shared" si="0"/>
        <v>0</v>
      </c>
      <c r="L19" s="502"/>
      <c r="M19" s="504"/>
      <c r="N19" s="504"/>
      <c r="O19" s="503"/>
      <c r="P19" s="502"/>
      <c r="Q19" s="504"/>
      <c r="R19" s="504"/>
      <c r="S19" s="504"/>
      <c r="T19" s="505"/>
      <c r="U19" s="505"/>
      <c r="V19" s="503"/>
      <c r="W19" s="506"/>
      <c r="X19" s="506"/>
      <c r="Y19" s="507">
        <f>IFERROR((VLOOKUP(X19,'Rates - Teachers'!B:K,10,FALSE)*F19),0)</f>
        <v>0</v>
      </c>
      <c r="Z19" s="507">
        <f t="shared" si="1"/>
        <v>0</v>
      </c>
      <c r="AA19" s="507">
        <f t="shared" si="2"/>
        <v>0</v>
      </c>
      <c r="AB19" s="508">
        <f t="shared" si="3"/>
        <v>0</v>
      </c>
    </row>
    <row r="20" spans="1:28" x14ac:dyDescent="0.25">
      <c r="A20" s="790" t="s">
        <v>946</v>
      </c>
      <c r="B20" s="791" t="s">
        <v>949</v>
      </c>
      <c r="C20" s="496"/>
      <c r="D20" s="496"/>
      <c r="E20" s="497"/>
      <c r="F20" s="498"/>
      <c r="G20" s="499"/>
      <c r="H20" s="499"/>
      <c r="I20" s="500"/>
      <c r="J20" s="501">
        <f>IFERROR(VLOOKUP(I20,'Rates - Teachers'!B:I,8,FALSE),0)</f>
        <v>0</v>
      </c>
      <c r="K20" s="501">
        <f t="shared" si="0"/>
        <v>0</v>
      </c>
      <c r="L20" s="502"/>
      <c r="M20" s="504"/>
      <c r="N20" s="504"/>
      <c r="O20" s="503"/>
      <c r="P20" s="502"/>
      <c r="Q20" s="504"/>
      <c r="R20" s="504"/>
      <c r="S20" s="504"/>
      <c r="T20" s="505"/>
      <c r="U20" s="505"/>
      <c r="V20" s="503"/>
      <c r="W20" s="506"/>
      <c r="X20" s="506"/>
      <c r="Y20" s="507">
        <f>IFERROR((VLOOKUP(X20,'Rates - Teachers'!B:K,10,FALSE)*F20),0)</f>
        <v>0</v>
      </c>
      <c r="Z20" s="507">
        <f t="shared" si="1"/>
        <v>0</v>
      </c>
      <c r="AA20" s="507">
        <f t="shared" si="2"/>
        <v>0</v>
      </c>
      <c r="AB20" s="508">
        <f t="shared" si="3"/>
        <v>0</v>
      </c>
    </row>
    <row r="21" spans="1:28" ht="15.75" thickBot="1" x14ac:dyDescent="0.3">
      <c r="A21" s="792" t="s">
        <v>946</v>
      </c>
      <c r="B21" s="793" t="s">
        <v>949</v>
      </c>
      <c r="C21" s="509"/>
      <c r="D21" s="509"/>
      <c r="E21" s="510"/>
      <c r="F21" s="511"/>
      <c r="G21" s="512"/>
      <c r="H21" s="512"/>
      <c r="I21" s="512"/>
      <c r="J21" s="513">
        <f>IFERROR(VLOOKUP(I21,'Rates - Teachers'!B:I,8,FALSE),0)</f>
        <v>0</v>
      </c>
      <c r="K21" s="513">
        <f>J21*F21</f>
        <v>0</v>
      </c>
      <c r="L21" s="514"/>
      <c r="M21" s="515"/>
      <c r="N21" s="515"/>
      <c r="O21" s="516"/>
      <c r="P21" s="514"/>
      <c r="Q21" s="515"/>
      <c r="R21" s="515"/>
      <c r="S21" s="515"/>
      <c r="T21" s="517"/>
      <c r="U21" s="517"/>
      <c r="V21" s="516"/>
      <c r="W21" s="518"/>
      <c r="X21" s="518"/>
      <c r="Y21" s="519">
        <f>IFERROR((VLOOKUP(X21,'Rates - Teachers'!B:K,10,FALSE)*F21),0)</f>
        <v>0</v>
      </c>
      <c r="Z21" s="519">
        <f t="shared" si="1"/>
        <v>0</v>
      </c>
      <c r="AA21" s="519">
        <f t="shared" si="2"/>
        <v>0</v>
      </c>
      <c r="AB21" s="520">
        <f t="shared" si="3"/>
        <v>0</v>
      </c>
    </row>
    <row r="22" spans="1:28" x14ac:dyDescent="0.25">
      <c r="B22" s="521"/>
      <c r="C22" s="521"/>
      <c r="D22" s="521"/>
      <c r="E22" s="521"/>
      <c r="F22" s="522"/>
      <c r="G22" s="522"/>
      <c r="H22" s="522"/>
      <c r="I22" s="523"/>
      <c r="J22" s="524"/>
      <c r="K22" s="524"/>
      <c r="L22" s="525"/>
      <c r="M22" s="522"/>
      <c r="N22" s="522"/>
      <c r="O22" s="522"/>
      <c r="P22" s="525"/>
      <c r="Q22" s="522"/>
      <c r="R22" s="522"/>
      <c r="S22" s="522"/>
      <c r="T22" s="521"/>
      <c r="U22" s="521"/>
      <c r="V22" s="522"/>
      <c r="W22" s="523"/>
      <c r="X22" s="523"/>
      <c r="Y22" s="526"/>
      <c r="Z22" s="527"/>
      <c r="AA22" s="528"/>
      <c r="AB22" s="529"/>
    </row>
    <row r="23" spans="1:28" ht="15.75" thickBot="1" x14ac:dyDescent="0.3">
      <c r="B23" s="521"/>
      <c r="C23" s="521"/>
      <c r="D23" s="521"/>
      <c r="E23" s="521"/>
      <c r="F23" s="522"/>
      <c r="G23" s="522"/>
      <c r="H23" s="522"/>
      <c r="I23" s="523"/>
      <c r="J23" s="524"/>
      <c r="K23" s="524"/>
      <c r="L23" s="525"/>
      <c r="M23" s="522"/>
      <c r="N23" s="522"/>
      <c r="O23" s="522"/>
      <c r="P23" s="525"/>
      <c r="Q23" s="522"/>
      <c r="R23" s="522"/>
      <c r="S23" s="522"/>
      <c r="T23" s="521"/>
      <c r="U23" s="521"/>
      <c r="V23" s="522"/>
      <c r="W23" s="523"/>
      <c r="X23" s="523"/>
      <c r="Y23" s="526"/>
      <c r="Z23" s="527"/>
      <c r="AA23" s="528"/>
      <c r="AB23" s="529"/>
    </row>
    <row r="24" spans="1:28" x14ac:dyDescent="0.25">
      <c r="A24" s="794" t="s">
        <v>950</v>
      </c>
      <c r="B24" s="794" t="s">
        <v>947</v>
      </c>
      <c r="C24" s="530"/>
      <c r="D24" s="530"/>
      <c r="E24" s="530"/>
      <c r="F24" s="531"/>
      <c r="G24" s="532"/>
      <c r="H24" s="532"/>
      <c r="I24" s="533"/>
      <c r="J24" s="489">
        <f>(IFERROR(VLOOKUP(I24,'Rates - Teachers'!B:I,6,FALSE),0))</f>
        <v>0</v>
      </c>
      <c r="K24" s="489">
        <f t="shared" si="0"/>
        <v>0</v>
      </c>
      <c r="L24" s="534"/>
      <c r="M24" s="535"/>
      <c r="N24" s="535"/>
      <c r="O24" s="535"/>
      <c r="P24" s="534"/>
      <c r="Q24" s="535"/>
      <c r="R24" s="535"/>
      <c r="S24" s="535"/>
      <c r="T24" s="536"/>
      <c r="U24" s="536"/>
      <c r="V24" s="535"/>
      <c r="W24" s="537"/>
      <c r="X24" s="537"/>
      <c r="Y24" s="538">
        <f>IFERROR((VLOOKUP(X24,'Rates - Teachers'!B:K,10,FALSE)*F24),0)</f>
        <v>0</v>
      </c>
      <c r="Z24" s="538">
        <f>MAX(0,(K24+M24+O24+Q24+R24+S24+V24+Y24-((9100/12)*5))*0.138)</f>
        <v>0</v>
      </c>
      <c r="AA24" s="538">
        <f>(K24+M24+O24+Q24+R24+S24+V24+Y24)*0.2868</f>
        <v>0</v>
      </c>
      <c r="AB24" s="539">
        <f t="shared" ref="AB24:AB28" si="8">((K24+M24+O24+Q24+R24+S24+V24+Y24+Z24+AA24))</f>
        <v>0</v>
      </c>
    </row>
    <row r="25" spans="1:28" x14ac:dyDescent="0.25">
      <c r="A25" s="795" t="s">
        <v>950</v>
      </c>
      <c r="B25" s="795" t="s">
        <v>948</v>
      </c>
      <c r="C25" s="540"/>
      <c r="D25" s="540"/>
      <c r="E25" s="541"/>
      <c r="F25" s="542"/>
      <c r="G25" s="543"/>
      <c r="H25" s="543"/>
      <c r="I25" s="544"/>
      <c r="J25" s="501">
        <f>(IFERROR(VLOOKUP(I25,'Rates - Teachers'!B:I,6,FALSE),0))</f>
        <v>0</v>
      </c>
      <c r="K25" s="501">
        <f t="shared" si="0"/>
        <v>0</v>
      </c>
      <c r="L25" s="545"/>
      <c r="M25" s="546"/>
      <c r="N25" s="546"/>
      <c r="O25" s="547"/>
      <c r="P25" s="545"/>
      <c r="Q25" s="546"/>
      <c r="R25" s="546"/>
      <c r="S25" s="546"/>
      <c r="T25" s="548"/>
      <c r="U25" s="548"/>
      <c r="V25" s="547"/>
      <c r="W25" s="549"/>
      <c r="X25" s="549"/>
      <c r="Y25" s="550">
        <f>IFERROR((VLOOKUP(X25,'Rates - Teachers'!B:K,10,FALSE)*F25),0)</f>
        <v>0</v>
      </c>
      <c r="Z25" s="550">
        <f t="shared" ref="Z25" si="9">MAX(0,(K25+M25+O25+Q25+R25+S25+V25+Y25-((9100/12)*5))*0.138)</f>
        <v>0</v>
      </c>
      <c r="AA25" s="550">
        <f t="shared" ref="AA25:AA28" si="10">(K25+M25+O25+Q25+R25+S25+V25+Y25)*0.2868</f>
        <v>0</v>
      </c>
      <c r="AB25" s="551">
        <f t="shared" si="8"/>
        <v>0</v>
      </c>
    </row>
    <row r="26" spans="1:28" x14ac:dyDescent="0.25">
      <c r="A26" s="795" t="s">
        <v>950</v>
      </c>
      <c r="B26" s="795" t="s">
        <v>949</v>
      </c>
      <c r="C26" s="540"/>
      <c r="D26" s="540"/>
      <c r="E26" s="541"/>
      <c r="F26" s="542"/>
      <c r="G26" s="543"/>
      <c r="H26" s="543"/>
      <c r="I26" s="544"/>
      <c r="J26" s="501">
        <f>(IFERROR(VLOOKUP(I26,'Rates - Teachers'!B:I,6,FALSE),0))</f>
        <v>0</v>
      </c>
      <c r="K26" s="501">
        <f>J26*F26</f>
        <v>0</v>
      </c>
      <c r="L26" s="545"/>
      <c r="M26" s="546"/>
      <c r="N26" s="546"/>
      <c r="O26" s="547"/>
      <c r="P26" s="545"/>
      <c r="Q26" s="546"/>
      <c r="R26" s="546"/>
      <c r="S26" s="546"/>
      <c r="T26" s="548"/>
      <c r="U26" s="548"/>
      <c r="V26" s="547"/>
      <c r="W26" s="549"/>
      <c r="X26" s="549"/>
      <c r="Y26" s="550">
        <f>IFERROR((VLOOKUP(X26,'Rates - Teachers'!B:K,10,FALSE)*F26),0)</f>
        <v>0</v>
      </c>
      <c r="Z26" s="550">
        <f>MAX(0,(K26+M26+O26+Q26+R26+S26+V26+Y26-((9100/12)*5))*0.138)</f>
        <v>0</v>
      </c>
      <c r="AA26" s="550">
        <f t="shared" si="10"/>
        <v>0</v>
      </c>
      <c r="AB26" s="551">
        <f t="shared" si="8"/>
        <v>0</v>
      </c>
    </row>
    <row r="27" spans="1:28" x14ac:dyDescent="0.25">
      <c r="A27" s="795" t="s">
        <v>950</v>
      </c>
      <c r="B27" s="795" t="s">
        <v>949</v>
      </c>
      <c r="C27" s="540"/>
      <c r="D27" s="540"/>
      <c r="E27" s="541"/>
      <c r="F27" s="542"/>
      <c r="G27" s="543"/>
      <c r="H27" s="543"/>
      <c r="I27" s="544"/>
      <c r="J27" s="501">
        <f>(IFERROR(VLOOKUP(I27,'Rates - Teachers'!B:I,6,FALSE),0))</f>
        <v>0</v>
      </c>
      <c r="K27" s="501">
        <f t="shared" si="0"/>
        <v>0</v>
      </c>
      <c r="L27" s="545"/>
      <c r="M27" s="546"/>
      <c r="N27" s="546"/>
      <c r="O27" s="547"/>
      <c r="P27" s="545"/>
      <c r="Q27" s="546"/>
      <c r="R27" s="546"/>
      <c r="S27" s="546"/>
      <c r="T27" s="548"/>
      <c r="U27" s="548"/>
      <c r="V27" s="547"/>
      <c r="W27" s="549"/>
      <c r="X27" s="549"/>
      <c r="Y27" s="550">
        <f>IFERROR((VLOOKUP(X27,'Rates - Teachers'!B:K,10,FALSE)*F27),0)</f>
        <v>0</v>
      </c>
      <c r="Z27" s="550">
        <f t="shared" ref="Z27:Z28" si="11">MAX(0,(K27+M27+O27+Q27+R27+S27+V27+Y27-((9100/12)*5))*0.138)</f>
        <v>0</v>
      </c>
      <c r="AA27" s="550">
        <f t="shared" si="10"/>
        <v>0</v>
      </c>
      <c r="AB27" s="551">
        <f t="shared" si="8"/>
        <v>0</v>
      </c>
    </row>
    <row r="28" spans="1:28" ht="15.75" thickBot="1" x14ac:dyDescent="0.3">
      <c r="A28" s="796" t="s">
        <v>950</v>
      </c>
      <c r="B28" s="796" t="s">
        <v>949</v>
      </c>
      <c r="C28" s="552"/>
      <c r="D28" s="552"/>
      <c r="E28" s="553"/>
      <c r="F28" s="554"/>
      <c r="G28" s="555"/>
      <c r="H28" s="555"/>
      <c r="I28" s="556"/>
      <c r="J28" s="513">
        <f>(IFERROR(VLOOKUP(I28,'Rates - Teachers'!B:I,6,FALSE),0))</f>
        <v>0</v>
      </c>
      <c r="K28" s="513">
        <f t="shared" si="0"/>
        <v>0</v>
      </c>
      <c r="L28" s="557"/>
      <c r="M28" s="558"/>
      <c r="N28" s="558"/>
      <c r="O28" s="559"/>
      <c r="P28" s="557"/>
      <c r="Q28" s="558"/>
      <c r="R28" s="558"/>
      <c r="S28" s="558"/>
      <c r="T28" s="560"/>
      <c r="U28" s="560"/>
      <c r="V28" s="559"/>
      <c r="W28" s="561"/>
      <c r="X28" s="561"/>
      <c r="Y28" s="562">
        <f>IFERROR((VLOOKUP(X28,'Rates - Teachers'!B:K,10,FALSE)*F28),0)</f>
        <v>0</v>
      </c>
      <c r="Z28" s="562">
        <f t="shared" si="11"/>
        <v>0</v>
      </c>
      <c r="AA28" s="562">
        <f t="shared" si="10"/>
        <v>0</v>
      </c>
      <c r="AB28" s="563">
        <f t="shared" si="8"/>
        <v>0</v>
      </c>
    </row>
    <row r="29" spans="1:28" ht="15.75" thickBot="1" x14ac:dyDescent="0.3">
      <c r="A29" s="564"/>
      <c r="B29" s="565"/>
      <c r="C29" s="565"/>
      <c r="D29" s="565"/>
      <c r="E29" s="565"/>
      <c r="F29" s="566"/>
      <c r="G29" s="566"/>
      <c r="H29" s="566"/>
      <c r="I29" s="567"/>
      <c r="J29" s="568"/>
      <c r="K29" s="568"/>
      <c r="L29" s="569"/>
      <c r="M29" s="566"/>
      <c r="N29" s="566"/>
      <c r="O29" s="566"/>
      <c r="P29" s="569"/>
      <c r="Q29" s="566"/>
      <c r="R29" s="566"/>
      <c r="S29" s="566"/>
      <c r="T29" s="565"/>
      <c r="U29" s="565"/>
      <c r="V29" s="566"/>
      <c r="W29" s="567"/>
      <c r="X29" s="567"/>
      <c r="Y29" s="570"/>
      <c r="Z29" s="571"/>
      <c r="AA29" s="572"/>
      <c r="AB29" s="573"/>
    </row>
    <row r="30" spans="1:28" ht="15.75" thickBot="1" x14ac:dyDescent="0.3">
      <c r="B30" s="521"/>
      <c r="C30" s="521"/>
      <c r="D30" s="521"/>
      <c r="E30" s="521"/>
      <c r="F30" s="522"/>
      <c r="G30" s="522"/>
      <c r="H30" s="522"/>
      <c r="I30" s="523"/>
      <c r="J30" s="524"/>
      <c r="K30" s="524"/>
      <c r="L30" s="525"/>
      <c r="M30" s="522"/>
      <c r="N30" s="522"/>
      <c r="O30" s="522"/>
      <c r="P30" s="525"/>
      <c r="Q30" s="522"/>
      <c r="R30" s="522"/>
      <c r="S30" s="522"/>
      <c r="T30" s="521"/>
      <c r="U30" s="521"/>
      <c r="V30" s="522"/>
      <c r="W30" s="523"/>
      <c r="X30" s="523"/>
      <c r="Y30" s="526"/>
      <c r="Z30" s="527"/>
      <c r="AA30" s="528"/>
      <c r="AB30" s="529"/>
    </row>
    <row r="31" spans="1:28" x14ac:dyDescent="0.25">
      <c r="A31" s="797" t="s">
        <v>951</v>
      </c>
      <c r="B31" s="798" t="s">
        <v>947</v>
      </c>
      <c r="C31" s="574"/>
      <c r="D31" s="574"/>
      <c r="E31" s="574"/>
      <c r="F31" s="575"/>
      <c r="G31" s="576"/>
      <c r="H31" s="576"/>
      <c r="I31" s="577"/>
      <c r="J31" s="489">
        <f>(IFERROR(VLOOKUP(I31,'Rates - Teachers'!B:I,7,FALSE),0))</f>
        <v>0</v>
      </c>
      <c r="K31" s="489">
        <f>J31*F31</f>
        <v>0</v>
      </c>
      <c r="L31" s="578"/>
      <c r="M31" s="579"/>
      <c r="N31" s="579"/>
      <c r="O31" s="580"/>
      <c r="P31" s="578"/>
      <c r="Q31" s="580"/>
      <c r="R31" s="580"/>
      <c r="S31" s="580"/>
      <c r="T31" s="581"/>
      <c r="U31" s="581"/>
      <c r="V31" s="580"/>
      <c r="W31" s="582"/>
      <c r="X31" s="582"/>
      <c r="Y31" s="583">
        <f>IFERROR((VLOOKUP(X31,'Rates - Teachers'!B:K,10,FALSE)*F31),0)</f>
        <v>0</v>
      </c>
      <c r="Z31" s="583">
        <f>MAX(0,(K31+M31+O31+Q31+R31+S31+V31+Y31-((9100/12)*7))*0.138)</f>
        <v>0</v>
      </c>
      <c r="AA31" s="583">
        <f>(K31+M31+O31+Q31+R31+S31+V31+Y31)*0.2868</f>
        <v>0</v>
      </c>
      <c r="AB31" s="584">
        <f>((K31+M31+O31+Q31+R31+S31+V31+Y31+Z31+AA31))</f>
        <v>0</v>
      </c>
    </row>
    <row r="32" spans="1:28" x14ac:dyDescent="0.25">
      <c r="A32" s="799" t="s">
        <v>951</v>
      </c>
      <c r="B32" s="800" t="s">
        <v>948</v>
      </c>
      <c r="C32" s="585"/>
      <c r="D32" s="585"/>
      <c r="E32" s="586"/>
      <c r="F32" s="587"/>
      <c r="G32" s="588"/>
      <c r="H32" s="588"/>
      <c r="I32" s="589"/>
      <c r="J32" s="501">
        <f>(IFERROR(VLOOKUP(I32,'Rates - Teachers'!B:I,7,FALSE),0))</f>
        <v>0</v>
      </c>
      <c r="K32" s="501">
        <f t="shared" si="0"/>
        <v>0</v>
      </c>
      <c r="L32" s="590"/>
      <c r="M32" s="591"/>
      <c r="N32" s="591"/>
      <c r="O32" s="592"/>
      <c r="P32" s="590"/>
      <c r="Q32" s="593"/>
      <c r="R32" s="593"/>
      <c r="S32" s="593"/>
      <c r="T32" s="594"/>
      <c r="U32" s="594"/>
      <c r="V32" s="592"/>
      <c r="W32" s="595"/>
      <c r="X32" s="595"/>
      <c r="Y32" s="596">
        <f>IFERROR((VLOOKUP(X32,'Rates - Teachers'!B:K,10,FALSE)*F32),0)</f>
        <v>0</v>
      </c>
      <c r="Z32" s="596">
        <f t="shared" ref="Z32:Z35" si="12">MAX(0,(K32+M32+O32+Q32+R32+S32+V32+Y32-((9100/12)*7))*0.138)</f>
        <v>0</v>
      </c>
      <c r="AA32" s="596">
        <f t="shared" ref="AA32:AA34" si="13">(K32+M32+O32+Q32+R32+S32+V32+Y32)*0.2868</f>
        <v>0</v>
      </c>
      <c r="AB32" s="597">
        <f t="shared" ref="AB32:AB35" si="14">((K32+M32+O32+Q32+R32+S32+V32+Y32+Z32+AA32))</f>
        <v>0</v>
      </c>
    </row>
    <row r="33" spans="1:30" x14ac:dyDescent="0.25">
      <c r="A33" s="799" t="s">
        <v>951</v>
      </c>
      <c r="B33" s="800" t="s">
        <v>949</v>
      </c>
      <c r="C33" s="585"/>
      <c r="D33" s="585"/>
      <c r="E33" s="586"/>
      <c r="F33" s="587"/>
      <c r="G33" s="588"/>
      <c r="H33" s="588"/>
      <c r="I33" s="589"/>
      <c r="J33" s="501">
        <f>(IFERROR(VLOOKUP(I33,'Rates - Teachers'!B:I,7,FALSE),0))</f>
        <v>0</v>
      </c>
      <c r="K33" s="501">
        <f t="shared" si="0"/>
        <v>0</v>
      </c>
      <c r="L33" s="590"/>
      <c r="M33" s="591"/>
      <c r="N33" s="591"/>
      <c r="O33" s="592"/>
      <c r="P33" s="590"/>
      <c r="Q33" s="593"/>
      <c r="R33" s="593"/>
      <c r="S33" s="593"/>
      <c r="T33" s="594"/>
      <c r="U33" s="594"/>
      <c r="V33" s="592"/>
      <c r="W33" s="595"/>
      <c r="X33" s="595"/>
      <c r="Y33" s="596">
        <f>IFERROR((VLOOKUP(X33,'Rates - Teachers'!B:K,10,FALSE)*F33),0)</f>
        <v>0</v>
      </c>
      <c r="Z33" s="596">
        <f t="shared" si="12"/>
        <v>0</v>
      </c>
      <c r="AA33" s="596">
        <f t="shared" si="13"/>
        <v>0</v>
      </c>
      <c r="AB33" s="597">
        <f t="shared" si="14"/>
        <v>0</v>
      </c>
    </row>
    <row r="34" spans="1:30" x14ac:dyDescent="0.25">
      <c r="A34" s="799" t="s">
        <v>951</v>
      </c>
      <c r="B34" s="800" t="s">
        <v>949</v>
      </c>
      <c r="C34" s="585"/>
      <c r="D34" s="585"/>
      <c r="E34" s="586"/>
      <c r="F34" s="587"/>
      <c r="G34" s="588"/>
      <c r="H34" s="588"/>
      <c r="I34" s="589"/>
      <c r="J34" s="501">
        <f>(IFERROR(VLOOKUP(I34,'Rates - Teachers'!B:I,7,FALSE),0))</f>
        <v>0</v>
      </c>
      <c r="K34" s="501">
        <f t="shared" si="0"/>
        <v>0</v>
      </c>
      <c r="L34" s="590"/>
      <c r="M34" s="591"/>
      <c r="N34" s="591"/>
      <c r="O34" s="592"/>
      <c r="P34" s="590"/>
      <c r="Q34" s="593"/>
      <c r="R34" s="593"/>
      <c r="S34" s="593"/>
      <c r="T34" s="594"/>
      <c r="U34" s="594"/>
      <c r="V34" s="592"/>
      <c r="W34" s="595"/>
      <c r="X34" s="595"/>
      <c r="Y34" s="596">
        <f>IFERROR((VLOOKUP(X34,'Rates - Teachers'!B:K,10,FALSE)*F34),0)</f>
        <v>0</v>
      </c>
      <c r="Z34" s="596">
        <f t="shared" si="12"/>
        <v>0</v>
      </c>
      <c r="AA34" s="596">
        <f t="shared" si="13"/>
        <v>0</v>
      </c>
      <c r="AB34" s="597">
        <f t="shared" si="14"/>
        <v>0</v>
      </c>
    </row>
    <row r="35" spans="1:30" ht="15.75" thickBot="1" x14ac:dyDescent="0.3">
      <c r="A35" s="801" t="s">
        <v>951</v>
      </c>
      <c r="B35" s="802" t="s">
        <v>949</v>
      </c>
      <c r="C35" s="598"/>
      <c r="D35" s="598"/>
      <c r="E35" s="599"/>
      <c r="F35" s="600"/>
      <c r="G35" s="601"/>
      <c r="H35" s="601"/>
      <c r="I35" s="602"/>
      <c r="J35" s="513">
        <f>(IFERROR(VLOOKUP(I35,'Rates - Teachers'!B:I,7,FALSE),0))</f>
        <v>0</v>
      </c>
      <c r="K35" s="513">
        <f t="shared" si="0"/>
        <v>0</v>
      </c>
      <c r="L35" s="603"/>
      <c r="M35" s="603"/>
      <c r="N35" s="603"/>
      <c r="O35" s="604"/>
      <c r="P35" s="605"/>
      <c r="Q35" s="606"/>
      <c r="R35" s="606"/>
      <c r="S35" s="606"/>
      <c r="T35" s="607"/>
      <c r="U35" s="607"/>
      <c r="V35" s="604"/>
      <c r="W35" s="608"/>
      <c r="X35" s="608"/>
      <c r="Y35" s="609">
        <f>IFERROR((VLOOKUP(X35,'Rates - Teachers'!B:K,10,FALSE)*F35),0)</f>
        <v>0</v>
      </c>
      <c r="Z35" s="609">
        <f t="shared" si="12"/>
        <v>0</v>
      </c>
      <c r="AA35" s="609">
        <f>(K35+M35+O35+Q35+R35+S35+V35+Y35)*0.2868</f>
        <v>0</v>
      </c>
      <c r="AB35" s="610">
        <f t="shared" si="14"/>
        <v>0</v>
      </c>
    </row>
    <row r="36" spans="1:30" ht="15.75" thickBot="1" x14ac:dyDescent="0.3">
      <c r="B36" s="521"/>
      <c r="C36" s="521"/>
      <c r="D36" s="521"/>
      <c r="E36" s="521"/>
      <c r="F36" s="522"/>
      <c r="G36" s="522"/>
      <c r="H36" s="522"/>
      <c r="I36" s="523"/>
      <c r="J36" s="524"/>
      <c r="K36" s="524"/>
      <c r="L36" s="522"/>
      <c r="M36" s="522"/>
      <c r="N36" s="522"/>
      <c r="O36" s="522"/>
      <c r="P36" s="525"/>
      <c r="Q36" s="522"/>
      <c r="R36" s="522"/>
      <c r="S36" s="522"/>
      <c r="T36" s="521"/>
      <c r="U36" s="521"/>
      <c r="V36" s="522"/>
      <c r="W36" s="523"/>
      <c r="X36" s="523"/>
      <c r="Y36" s="527"/>
      <c r="Z36" s="528"/>
      <c r="AA36" s="528"/>
      <c r="AB36" s="529"/>
    </row>
    <row r="37" spans="1:30" ht="15.75" thickBot="1" x14ac:dyDescent="0.3">
      <c r="B37" s="611" t="s">
        <v>593</v>
      </c>
      <c r="C37" s="612"/>
      <c r="D37" s="613"/>
      <c r="E37" s="613"/>
      <c r="F37" s="614">
        <f>SUM(F4:F35)</f>
        <v>1</v>
      </c>
      <c r="G37" s="614">
        <f>SUM(G4:G35)</f>
        <v>0</v>
      </c>
      <c r="H37" s="614">
        <f>SUM(H4:H35)</f>
        <v>0</v>
      </c>
      <c r="I37" s="614"/>
      <c r="J37" s="614">
        <f>SUM(J4:J35)</f>
        <v>33352.923604666576</v>
      </c>
      <c r="K37" s="614">
        <f>SUM(K4:K35)</f>
        <v>33352.923604666576</v>
      </c>
      <c r="L37" s="614"/>
      <c r="M37" s="614">
        <f>SUM(M4:M35)</f>
        <v>0</v>
      </c>
      <c r="N37" s="614"/>
      <c r="O37" s="614">
        <f t="shared" ref="O37" si="15">SUM(O4:O35)</f>
        <v>0</v>
      </c>
      <c r="P37" s="614"/>
      <c r="Q37" s="614">
        <f>SUM(Q4:Q35)</f>
        <v>0</v>
      </c>
      <c r="R37" s="614">
        <f>SUM(R4:R35)</f>
        <v>0</v>
      </c>
      <c r="S37" s="614">
        <f>SUM(S4:S35)</f>
        <v>0</v>
      </c>
      <c r="T37" s="614"/>
      <c r="U37" s="614"/>
      <c r="V37" s="614">
        <f>SUM(V4:V35)</f>
        <v>0</v>
      </c>
      <c r="W37" s="615"/>
      <c r="X37" s="614"/>
      <c r="Y37" s="616">
        <f>SUM(Y4:Y35)</f>
        <v>0</v>
      </c>
      <c r="Z37" s="614">
        <f>SUM(Z4:Z35)</f>
        <v>3346.9034574439879</v>
      </c>
      <c r="AA37" s="614">
        <f>SUM(AA4:AA35)</f>
        <v>9565.6184898183747</v>
      </c>
      <c r="AB37" s="617">
        <f>SUM(AB4:AB35)</f>
        <v>46265.445551928933</v>
      </c>
    </row>
    <row r="38" spans="1:30" x14ac:dyDescent="0.25">
      <c r="B38" s="521"/>
      <c r="C38" s="521"/>
      <c r="D38" s="521"/>
      <c r="E38" s="521"/>
      <c r="F38" s="521"/>
      <c r="G38" s="521"/>
      <c r="H38" s="521"/>
      <c r="I38" s="521"/>
      <c r="J38" s="521"/>
      <c r="K38" s="521"/>
      <c r="L38" s="521"/>
      <c r="M38" s="521"/>
      <c r="N38" s="618"/>
      <c r="O38" s="618"/>
      <c r="P38" s="618"/>
      <c r="Q38" s="618"/>
      <c r="R38" s="618"/>
      <c r="S38" s="618"/>
      <c r="T38" s="521"/>
      <c r="U38" s="521"/>
      <c r="V38" s="521"/>
      <c r="W38" s="523"/>
      <c r="X38" s="523"/>
      <c r="Y38" s="619"/>
      <c r="Z38" s="521"/>
      <c r="AA38" s="521"/>
      <c r="AB38" s="521"/>
      <c r="AC38" s="521"/>
    </row>
    <row r="39" spans="1:30" x14ac:dyDescent="0.25">
      <c r="AA39" s="620" t="s">
        <v>952</v>
      </c>
      <c r="AB39" s="621">
        <f>AB37-K37-M37-O37-Q37-R37-S37-V37-Y37-Z37-AA37</f>
        <v>0</v>
      </c>
    </row>
    <row r="40" spans="1:30" x14ac:dyDescent="0.25">
      <c r="AA40" s="620"/>
      <c r="AB40" s="621"/>
    </row>
    <row r="41" spans="1:30" ht="15.75" thickBot="1" x14ac:dyDescent="0.3"/>
    <row r="42" spans="1:30" ht="15.75" thickBot="1" x14ac:dyDescent="0.3">
      <c r="A42" s="1095"/>
      <c r="B42" s="1097" t="s">
        <v>918</v>
      </c>
      <c r="C42" s="1099" t="s">
        <v>919</v>
      </c>
      <c r="D42" s="1099" t="s">
        <v>920</v>
      </c>
      <c r="E42" s="1099" t="s">
        <v>921</v>
      </c>
      <c r="F42" s="1092" t="s">
        <v>922</v>
      </c>
      <c r="G42" s="1093"/>
      <c r="H42" s="1093"/>
      <c r="I42" s="1093"/>
      <c r="J42" s="1093"/>
      <c r="K42" s="1093"/>
      <c r="L42" s="1093"/>
      <c r="M42" s="1093"/>
      <c r="N42" s="1093"/>
      <c r="O42" s="1093"/>
      <c r="P42" s="1093"/>
      <c r="Q42" s="1093"/>
      <c r="R42" s="1093"/>
      <c r="S42" s="1093"/>
      <c r="T42" s="1093"/>
      <c r="U42" s="1093"/>
      <c r="V42" s="1093"/>
      <c r="W42" s="1094"/>
      <c r="X42" s="622"/>
      <c r="Y42" s="623"/>
      <c r="Z42" s="622"/>
      <c r="AA42" s="622"/>
      <c r="AB42" s="622"/>
      <c r="AC42" s="622"/>
    </row>
    <row r="43" spans="1:30" ht="90" x14ac:dyDescent="0.25">
      <c r="A43" s="1101"/>
      <c r="B43" s="1102"/>
      <c r="C43" s="1103"/>
      <c r="D43" s="1103"/>
      <c r="E43" s="1103"/>
      <c r="F43" s="624" t="s">
        <v>923</v>
      </c>
      <c r="G43" s="625" t="s">
        <v>924</v>
      </c>
      <c r="H43" s="625" t="s">
        <v>953</v>
      </c>
      <c r="I43" s="626" t="s">
        <v>954</v>
      </c>
      <c r="J43" s="481" t="s">
        <v>927</v>
      </c>
      <c r="K43" s="481" t="s">
        <v>928</v>
      </c>
      <c r="L43" s="626" t="s">
        <v>933</v>
      </c>
      <c r="M43" s="626" t="s">
        <v>934</v>
      </c>
      <c r="N43" s="627" t="s">
        <v>935</v>
      </c>
      <c r="O43" s="625" t="s">
        <v>937</v>
      </c>
      <c r="P43" s="625" t="s">
        <v>938</v>
      </c>
      <c r="Q43" s="628" t="s">
        <v>939</v>
      </c>
      <c r="R43" s="628" t="s">
        <v>940</v>
      </c>
      <c r="S43" s="628" t="s">
        <v>941</v>
      </c>
      <c r="T43" s="628" t="s">
        <v>942</v>
      </c>
      <c r="U43" s="628" t="s">
        <v>943</v>
      </c>
      <c r="V43" s="627" t="s">
        <v>955</v>
      </c>
      <c r="W43" s="629" t="s">
        <v>945</v>
      </c>
      <c r="X43" s="474"/>
      <c r="Y43" s="630"/>
      <c r="Z43" s="631"/>
      <c r="AA43" s="632"/>
      <c r="AB43" s="633"/>
      <c r="AC43" s="634" t="s">
        <v>956</v>
      </c>
      <c r="AD43" s="635"/>
    </row>
    <row r="44" spans="1:30" x14ac:dyDescent="0.25">
      <c r="A44" s="803" t="s">
        <v>946</v>
      </c>
      <c r="B44" s="804" t="s">
        <v>957</v>
      </c>
      <c r="C44" s="496"/>
      <c r="D44" s="496"/>
      <c r="E44" s="496"/>
      <c r="F44" s="636"/>
      <c r="G44" s="637">
        <v>37</v>
      </c>
      <c r="H44" s="637">
        <v>45.25</v>
      </c>
      <c r="I44" s="638" t="s">
        <v>162</v>
      </c>
      <c r="J44" s="639">
        <f>IFERROR(VLOOKUP(I44,'Rates - Single Status'!$F$5:$I$50,4,FALSE),0)</f>
        <v>31204.880000000001</v>
      </c>
      <c r="K44" s="639">
        <f>(((J44/52.143)*H44)/37)*G44</f>
        <v>27079.777151295475</v>
      </c>
      <c r="L44" s="503"/>
      <c r="M44" s="503"/>
      <c r="N44" s="503"/>
      <c r="O44" s="506"/>
      <c r="P44" s="506"/>
      <c r="Q44" s="640"/>
      <c r="R44" s="506" t="s">
        <v>13</v>
      </c>
      <c r="S44" s="641" t="s">
        <v>161</v>
      </c>
      <c r="T44" s="642">
        <f>IFERROR((VLOOKUP(S44,'Rates - Single Status'!$F$5:$M$50,8,FALSE)*F44),0)</f>
        <v>0</v>
      </c>
      <c r="U44" s="642">
        <f>MAX(0,(K44+M44+N44+Q44+T44-9100)*0.138)</f>
        <v>2481.209246878776</v>
      </c>
      <c r="V44" s="642">
        <f t="shared" ref="V44:V61" si="16">(K44+M44+N44+Q44+T44)*0.201</f>
        <v>5443.0352074103912</v>
      </c>
      <c r="W44" s="508">
        <f>(K44+M44+N44+Q44+T44+U44+V44)</f>
        <v>35004.021605584647</v>
      </c>
      <c r="X44" s="474"/>
      <c r="Y44" s="643" t="s">
        <v>14</v>
      </c>
      <c r="Z44" s="644" t="s">
        <v>958</v>
      </c>
      <c r="AA44" s="645"/>
      <c r="AB44" s="644"/>
      <c r="AC44" s="821">
        <f>SUMIFS($AB$4:$AB$35,$C$4:$C$35,Y44)+SUMIFS($W$44:$W$83,$C$44:$C$83,Y44)</f>
        <v>46265.445551928933</v>
      </c>
      <c r="AD44" s="646"/>
    </row>
    <row r="45" spans="1:30" x14ac:dyDescent="0.25">
      <c r="A45" s="790" t="s">
        <v>946</v>
      </c>
      <c r="B45" s="805" t="s">
        <v>957</v>
      </c>
      <c r="C45" s="496"/>
      <c r="D45" s="496"/>
      <c r="E45" s="497"/>
      <c r="F45" s="647"/>
      <c r="G45" s="648"/>
      <c r="H45" s="648"/>
      <c r="I45" s="649"/>
      <c r="J45" s="650">
        <f>IFERROR(VLOOKUP(I45,'Rates - Single Status'!$F$5:$I$50,4,FALSE),0)</f>
        <v>0</v>
      </c>
      <c r="K45" s="639">
        <f t="shared" ref="K45:K61" si="17">(((J45/52.143)*H45)/37)*G45</f>
        <v>0</v>
      </c>
      <c r="L45" s="503"/>
      <c r="M45" s="503"/>
      <c r="N45" s="504"/>
      <c r="O45" s="506"/>
      <c r="P45" s="506"/>
      <c r="Q45" s="651"/>
      <c r="R45" s="506"/>
      <c r="S45" s="652"/>
      <c r="T45" s="642">
        <f>IFERROR((VLOOKUP(S45,'Rates - Single Status'!$F$5:$M$50,8,FALSE)*F45),0)</f>
        <v>0</v>
      </c>
      <c r="U45" s="642">
        <f t="shared" ref="U45:U61" si="18">MAX(0,(K45+M45+N45+Q45+T45-9100)*0.138)</f>
        <v>0</v>
      </c>
      <c r="V45" s="642">
        <f t="shared" si="16"/>
        <v>0</v>
      </c>
      <c r="W45" s="508">
        <f t="shared" ref="W45:W61" si="19">(K45+M45+N45+Q45+T45+U45+V45)</f>
        <v>0</v>
      </c>
      <c r="X45" s="474"/>
      <c r="Y45" s="643" t="s">
        <v>23</v>
      </c>
      <c r="Z45" s="644" t="s">
        <v>959</v>
      </c>
      <c r="AA45" s="645"/>
      <c r="AB45" s="644"/>
      <c r="AC45" s="821">
        <f>SUMIFS($AB$4:$AB$35,$C$4:$C$35,Y45)+SUMIFS($W$44:$W$83,$C$44:$C$83,Y45)</f>
        <v>0</v>
      </c>
      <c r="AD45" s="646"/>
    </row>
    <row r="46" spans="1:30" x14ac:dyDescent="0.25">
      <c r="A46" s="790" t="s">
        <v>946</v>
      </c>
      <c r="B46" s="805" t="s">
        <v>957</v>
      </c>
      <c r="C46" s="496"/>
      <c r="D46" s="496"/>
      <c r="E46" s="497"/>
      <c r="F46" s="647"/>
      <c r="G46" s="648"/>
      <c r="H46" s="648"/>
      <c r="I46" s="649"/>
      <c r="J46" s="650">
        <f>IFERROR(VLOOKUP(I46,'Rates - Single Status'!$F$5:$I$50,4,FALSE),0)</f>
        <v>0</v>
      </c>
      <c r="K46" s="639">
        <f t="shared" si="17"/>
        <v>0</v>
      </c>
      <c r="L46" s="503"/>
      <c r="M46" s="503"/>
      <c r="N46" s="504"/>
      <c r="O46" s="506"/>
      <c r="P46" s="506"/>
      <c r="Q46" s="651"/>
      <c r="R46" s="506"/>
      <c r="S46" s="652"/>
      <c r="T46" s="642">
        <f>IFERROR((VLOOKUP(S46,'Rates - Single Status'!$F$5:$M$50,8,FALSE)*F46),0)</f>
        <v>0</v>
      </c>
      <c r="U46" s="642">
        <f t="shared" si="18"/>
        <v>0</v>
      </c>
      <c r="V46" s="642">
        <f t="shared" si="16"/>
        <v>0</v>
      </c>
      <c r="W46" s="508">
        <f t="shared" si="19"/>
        <v>0</v>
      </c>
      <c r="X46" s="474"/>
      <c r="Y46" s="643" t="s">
        <v>31</v>
      </c>
      <c r="Z46" s="644" t="s">
        <v>960</v>
      </c>
      <c r="AA46" s="645"/>
      <c r="AB46" s="644"/>
      <c r="AC46" s="821">
        <f t="shared" ref="AC46:AC50" si="20">SUMIFS($AB$4:$AB$35,$C$4:$C$35,Y46)+SUMIFS($W$44:$W$83,$C$44:$C$83,Y46)</f>
        <v>0</v>
      </c>
      <c r="AD46" s="646"/>
    </row>
    <row r="47" spans="1:30" x14ac:dyDescent="0.25">
      <c r="A47" s="790" t="s">
        <v>946</v>
      </c>
      <c r="B47" s="805" t="s">
        <v>957</v>
      </c>
      <c r="C47" s="496"/>
      <c r="D47" s="496"/>
      <c r="E47" s="497"/>
      <c r="F47" s="647"/>
      <c r="G47" s="648"/>
      <c r="H47" s="648"/>
      <c r="I47" s="649"/>
      <c r="J47" s="650">
        <f>IFERROR(VLOOKUP(I47,'Rates - Single Status'!$F$5:$I$50,4,FALSE),0)</f>
        <v>0</v>
      </c>
      <c r="K47" s="639">
        <f t="shared" si="17"/>
        <v>0</v>
      </c>
      <c r="L47" s="503"/>
      <c r="M47" s="503"/>
      <c r="N47" s="504"/>
      <c r="O47" s="506"/>
      <c r="P47" s="506"/>
      <c r="Q47" s="651"/>
      <c r="R47" s="506"/>
      <c r="S47" s="652"/>
      <c r="T47" s="642">
        <f>IFERROR((VLOOKUP(S47,'Rates - Single Status'!$F$5:$M$50,8,FALSE)*F47),0)</f>
        <v>0</v>
      </c>
      <c r="U47" s="642">
        <f t="shared" si="18"/>
        <v>0</v>
      </c>
      <c r="V47" s="642">
        <f t="shared" si="16"/>
        <v>0</v>
      </c>
      <c r="W47" s="508">
        <f t="shared" si="19"/>
        <v>0</v>
      </c>
      <c r="X47" s="474"/>
      <c r="Y47" s="643" t="s">
        <v>38</v>
      </c>
      <c r="Z47" s="644" t="s">
        <v>961</v>
      </c>
      <c r="AA47" s="645"/>
      <c r="AB47" s="644"/>
      <c r="AC47" s="821">
        <f t="shared" si="20"/>
        <v>0</v>
      </c>
      <c r="AD47" s="646"/>
    </row>
    <row r="48" spans="1:30" x14ac:dyDescent="0.25">
      <c r="A48" s="790" t="s">
        <v>946</v>
      </c>
      <c r="B48" s="805" t="s">
        <v>957</v>
      </c>
      <c r="C48" s="496"/>
      <c r="D48" s="496"/>
      <c r="E48" s="497"/>
      <c r="F48" s="647"/>
      <c r="G48" s="648"/>
      <c r="H48" s="648"/>
      <c r="I48" s="649"/>
      <c r="J48" s="650">
        <f>IFERROR(VLOOKUP(I48,'Rates - Single Status'!$F$5:$I$50,4,FALSE),0)</f>
        <v>0</v>
      </c>
      <c r="K48" s="639">
        <f t="shared" si="17"/>
        <v>0</v>
      </c>
      <c r="L48" s="503"/>
      <c r="M48" s="503"/>
      <c r="N48" s="504"/>
      <c r="O48" s="506"/>
      <c r="P48" s="506"/>
      <c r="Q48" s="651"/>
      <c r="R48" s="506"/>
      <c r="S48" s="652"/>
      <c r="T48" s="642">
        <f>IFERROR((VLOOKUP(S48,'Rates - Single Status'!$F$5:$M$50,8,FALSE)*F48),0)</f>
        <v>0</v>
      </c>
      <c r="U48" s="642">
        <f t="shared" si="18"/>
        <v>0</v>
      </c>
      <c r="V48" s="642">
        <f t="shared" si="16"/>
        <v>0</v>
      </c>
      <c r="W48" s="508">
        <f t="shared" si="19"/>
        <v>0</v>
      </c>
      <c r="X48" s="474"/>
      <c r="Y48" s="643" t="s">
        <v>42</v>
      </c>
      <c r="Z48" s="644" t="s">
        <v>962</v>
      </c>
      <c r="AA48" s="645"/>
      <c r="AB48" s="644"/>
      <c r="AC48" s="821">
        <f t="shared" si="20"/>
        <v>0</v>
      </c>
      <c r="AD48" s="646"/>
    </row>
    <row r="49" spans="1:30" x14ac:dyDescent="0.25">
      <c r="A49" s="790" t="s">
        <v>946</v>
      </c>
      <c r="B49" s="805" t="s">
        <v>957</v>
      </c>
      <c r="C49" s="496"/>
      <c r="D49" s="496"/>
      <c r="E49" s="497"/>
      <c r="F49" s="647"/>
      <c r="G49" s="648"/>
      <c r="H49" s="648"/>
      <c r="I49" s="649"/>
      <c r="J49" s="650">
        <f>IFERROR(VLOOKUP(I49,'Rates - Single Status'!$F$5:$I$50,4,FALSE),0)</f>
        <v>0</v>
      </c>
      <c r="K49" s="639">
        <f t="shared" si="17"/>
        <v>0</v>
      </c>
      <c r="L49" s="503"/>
      <c r="M49" s="503"/>
      <c r="N49" s="504"/>
      <c r="O49" s="506"/>
      <c r="P49" s="506"/>
      <c r="Q49" s="651"/>
      <c r="R49" s="506"/>
      <c r="S49" s="652"/>
      <c r="T49" s="642">
        <f>IFERROR((VLOOKUP(S49,'Rates - Single Status'!$F$5:$M$50,8,FALSE)*F49),0)</f>
        <v>0</v>
      </c>
      <c r="U49" s="642">
        <f t="shared" si="18"/>
        <v>0</v>
      </c>
      <c r="V49" s="642">
        <f t="shared" si="16"/>
        <v>0</v>
      </c>
      <c r="W49" s="508">
        <f t="shared" si="19"/>
        <v>0</v>
      </c>
      <c r="X49" s="474"/>
      <c r="Y49" s="643" t="s">
        <v>46</v>
      </c>
      <c r="Z49" s="644" t="s">
        <v>963</v>
      </c>
      <c r="AA49" s="645"/>
      <c r="AB49" s="644"/>
      <c r="AC49" s="821">
        <f>SUMIFS($AB$4:$AB$35,$C$4:$C$35,Y49)+SUMIFS($W$44:$W$83,$C$44:$C$83,Y49)</f>
        <v>0</v>
      </c>
      <c r="AD49" s="646"/>
    </row>
    <row r="50" spans="1:30" x14ac:dyDescent="0.25">
      <c r="A50" s="790" t="s">
        <v>946</v>
      </c>
      <c r="B50" s="805" t="s">
        <v>957</v>
      </c>
      <c r="C50" s="496"/>
      <c r="D50" s="496"/>
      <c r="E50" s="497"/>
      <c r="F50" s="647"/>
      <c r="G50" s="648"/>
      <c r="H50" s="648"/>
      <c r="I50" s="649"/>
      <c r="J50" s="650">
        <f>IFERROR(VLOOKUP(I50,'Rates - Single Status'!$F$5:$I$50,4,FALSE),0)</f>
        <v>0</v>
      </c>
      <c r="K50" s="639">
        <f t="shared" si="17"/>
        <v>0</v>
      </c>
      <c r="L50" s="503"/>
      <c r="M50" s="503"/>
      <c r="N50" s="504"/>
      <c r="O50" s="506"/>
      <c r="P50" s="506"/>
      <c r="Q50" s="651"/>
      <c r="R50" s="506"/>
      <c r="S50" s="652"/>
      <c r="T50" s="642">
        <f>IFERROR((VLOOKUP(S50,'Rates - Single Status'!$F$5:$M$50,8,FALSE)*F50),0)</f>
        <v>0</v>
      </c>
      <c r="U50" s="642">
        <f t="shared" si="18"/>
        <v>0</v>
      </c>
      <c r="V50" s="642">
        <f t="shared" si="16"/>
        <v>0</v>
      </c>
      <c r="W50" s="508">
        <f t="shared" si="19"/>
        <v>0</v>
      </c>
      <c r="X50" s="474"/>
      <c r="Y50" s="643" t="s">
        <v>50</v>
      </c>
      <c r="Z50" s="644" t="s">
        <v>964</v>
      </c>
      <c r="AA50" s="645"/>
      <c r="AB50" s="644"/>
      <c r="AC50" s="821">
        <f t="shared" si="20"/>
        <v>0</v>
      </c>
      <c r="AD50" s="646"/>
    </row>
    <row r="51" spans="1:30" x14ac:dyDescent="0.25">
      <c r="A51" s="790" t="s">
        <v>946</v>
      </c>
      <c r="B51" s="805" t="s">
        <v>957</v>
      </c>
      <c r="C51" s="496"/>
      <c r="D51" s="496"/>
      <c r="E51" s="497"/>
      <c r="F51" s="647"/>
      <c r="G51" s="648"/>
      <c r="H51" s="648"/>
      <c r="I51" s="649"/>
      <c r="J51" s="650">
        <f>IFERROR(VLOOKUP(I51,'Rates - Single Status'!$F$5:$I$50,4,FALSE),0)</f>
        <v>0</v>
      </c>
      <c r="K51" s="639">
        <f t="shared" si="17"/>
        <v>0</v>
      </c>
      <c r="L51" s="503"/>
      <c r="M51" s="503"/>
      <c r="N51" s="504"/>
      <c r="O51" s="506"/>
      <c r="P51" s="506"/>
      <c r="Q51" s="651"/>
      <c r="R51" s="506"/>
      <c r="S51" s="652"/>
      <c r="T51" s="642">
        <f>IFERROR((VLOOKUP(S51,'Rates - Single Status'!$F$5:$M$50,8,FALSE)*F51),0)</f>
        <v>0</v>
      </c>
      <c r="U51" s="642">
        <f t="shared" si="18"/>
        <v>0</v>
      </c>
      <c r="V51" s="642">
        <f t="shared" si="16"/>
        <v>0</v>
      </c>
      <c r="W51" s="508">
        <f t="shared" si="19"/>
        <v>0</v>
      </c>
      <c r="X51" s="474"/>
      <c r="Y51" s="643"/>
      <c r="Z51" s="644"/>
      <c r="AA51" s="645"/>
      <c r="AB51" s="644"/>
      <c r="AC51" s="821"/>
      <c r="AD51" s="646"/>
    </row>
    <row r="52" spans="1:30" ht="15.75" thickBot="1" x14ac:dyDescent="0.3">
      <c r="A52" s="790" t="s">
        <v>946</v>
      </c>
      <c r="B52" s="805" t="s">
        <v>965</v>
      </c>
      <c r="C52" s="496"/>
      <c r="D52" s="496"/>
      <c r="E52" s="497"/>
      <c r="F52" s="647"/>
      <c r="G52" s="648"/>
      <c r="H52" s="648"/>
      <c r="I52" s="649"/>
      <c r="J52" s="650">
        <f>IFERROR(VLOOKUP(I52,'Rates - Single Status'!$F$5:$I$50,4,FALSE),0)</f>
        <v>0</v>
      </c>
      <c r="K52" s="639">
        <f t="shared" si="17"/>
        <v>0</v>
      </c>
      <c r="L52" s="503"/>
      <c r="M52" s="503"/>
      <c r="N52" s="504"/>
      <c r="O52" s="506"/>
      <c r="P52" s="506"/>
      <c r="Q52" s="651"/>
      <c r="R52" s="506"/>
      <c r="S52" s="652"/>
      <c r="T52" s="642">
        <f>IFERROR((VLOOKUP(S52,'Rates - Single Status'!$F$5:$M$50,8,FALSE)*F52),0)</f>
        <v>0</v>
      </c>
      <c r="U52" s="642">
        <f t="shared" si="18"/>
        <v>0</v>
      </c>
      <c r="V52" s="642">
        <f t="shared" si="16"/>
        <v>0</v>
      </c>
      <c r="W52" s="508">
        <f t="shared" si="19"/>
        <v>0</v>
      </c>
      <c r="X52" s="474"/>
      <c r="Y52" s="643"/>
      <c r="Z52" s="653"/>
      <c r="AA52" s="645"/>
      <c r="AB52" s="644"/>
      <c r="AC52" s="822">
        <f>SUM(AC44:AC50)</f>
        <v>46265.445551928933</v>
      </c>
      <c r="AD52" s="646"/>
    </row>
    <row r="53" spans="1:30" x14ac:dyDescent="0.25">
      <c r="A53" s="790" t="s">
        <v>946</v>
      </c>
      <c r="B53" s="805" t="s">
        <v>965</v>
      </c>
      <c r="C53" s="496"/>
      <c r="D53" s="496"/>
      <c r="E53" s="497"/>
      <c r="F53" s="647"/>
      <c r="G53" s="648"/>
      <c r="H53" s="648"/>
      <c r="I53" s="649"/>
      <c r="J53" s="650">
        <f>IFERROR(VLOOKUP(I53,'Rates - Single Status'!$F$5:$I$50,4,FALSE),0)</f>
        <v>0</v>
      </c>
      <c r="K53" s="639">
        <f t="shared" si="17"/>
        <v>0</v>
      </c>
      <c r="L53" s="503"/>
      <c r="M53" s="503"/>
      <c r="N53" s="504"/>
      <c r="O53" s="506"/>
      <c r="P53" s="506"/>
      <c r="Q53" s="651"/>
      <c r="R53" s="506"/>
      <c r="S53" s="652"/>
      <c r="T53" s="642">
        <f>IFERROR((VLOOKUP(S53,'Rates - Single Status'!$F$5:$M$50,8,FALSE)*F53),0)</f>
        <v>0</v>
      </c>
      <c r="U53" s="642">
        <f t="shared" si="18"/>
        <v>0</v>
      </c>
      <c r="V53" s="642">
        <f t="shared" si="16"/>
        <v>0</v>
      </c>
      <c r="W53" s="508">
        <f t="shared" si="19"/>
        <v>0</v>
      </c>
      <c r="X53" s="474"/>
      <c r="Y53" s="643"/>
      <c r="Z53" s="653"/>
      <c r="AA53" s="645"/>
      <c r="AB53" s="644"/>
      <c r="AC53" s="823"/>
      <c r="AD53" s="646"/>
    </row>
    <row r="54" spans="1:30" x14ac:dyDescent="0.25">
      <c r="A54" s="790" t="s">
        <v>946</v>
      </c>
      <c r="B54" s="805" t="s">
        <v>965</v>
      </c>
      <c r="C54" s="496"/>
      <c r="D54" s="496"/>
      <c r="E54" s="497"/>
      <c r="F54" s="647"/>
      <c r="G54" s="648"/>
      <c r="H54" s="648"/>
      <c r="I54" s="649"/>
      <c r="J54" s="650">
        <f>IFERROR(VLOOKUP(I54,'Rates - Single Status'!$F$5:$I$50,4,FALSE),0)</f>
        <v>0</v>
      </c>
      <c r="K54" s="639">
        <f t="shared" si="17"/>
        <v>0</v>
      </c>
      <c r="L54" s="503"/>
      <c r="M54" s="503"/>
      <c r="N54" s="504"/>
      <c r="O54" s="506"/>
      <c r="P54" s="506"/>
      <c r="Q54" s="651"/>
      <c r="R54" s="506"/>
      <c r="S54" s="652"/>
      <c r="T54" s="642">
        <f>IFERROR((VLOOKUP(S54,'Rates - Single Status'!$F$5:$M$50,8,FALSE)*F54),0)</f>
        <v>0</v>
      </c>
      <c r="U54" s="642">
        <f t="shared" si="18"/>
        <v>0</v>
      </c>
      <c r="V54" s="642">
        <f t="shared" si="16"/>
        <v>0</v>
      </c>
      <c r="W54" s="508">
        <f t="shared" si="19"/>
        <v>0</v>
      </c>
      <c r="X54" s="474"/>
      <c r="Y54" s="643"/>
      <c r="Z54" s="653"/>
      <c r="AA54" s="645"/>
      <c r="AB54" s="644" t="s">
        <v>952</v>
      </c>
      <c r="AC54" s="823">
        <f>AB37+W85-AC52</f>
        <v>69386.877136001014</v>
      </c>
      <c r="AD54" s="646"/>
    </row>
    <row r="55" spans="1:30" ht="15.75" thickBot="1" x14ac:dyDescent="0.3">
      <c r="A55" s="790" t="s">
        <v>946</v>
      </c>
      <c r="B55" s="805" t="s">
        <v>966</v>
      </c>
      <c r="C55" s="496"/>
      <c r="D55" s="496"/>
      <c r="E55" s="497"/>
      <c r="F55" s="647"/>
      <c r="G55" s="648"/>
      <c r="H55" s="648"/>
      <c r="I55" s="649"/>
      <c r="J55" s="650">
        <f>IFERROR(VLOOKUP(I55,'Rates - Single Status'!$F$5:$I$50,4,FALSE),0)</f>
        <v>0</v>
      </c>
      <c r="K55" s="639">
        <f t="shared" si="17"/>
        <v>0</v>
      </c>
      <c r="L55" s="503"/>
      <c r="M55" s="503"/>
      <c r="N55" s="504"/>
      <c r="O55" s="506"/>
      <c r="P55" s="506"/>
      <c r="Q55" s="651"/>
      <c r="R55" s="506"/>
      <c r="S55" s="652"/>
      <c r="T55" s="642">
        <f>IFERROR((VLOOKUP(S55,'Rates - Single Status'!$F$5:$M$50,8,FALSE)*F55),0)</f>
        <v>0</v>
      </c>
      <c r="U55" s="642">
        <f t="shared" si="18"/>
        <v>0</v>
      </c>
      <c r="V55" s="642">
        <f t="shared" si="16"/>
        <v>0</v>
      </c>
      <c r="W55" s="508">
        <f t="shared" si="19"/>
        <v>0</v>
      </c>
      <c r="X55" s="474"/>
      <c r="Y55" s="654"/>
      <c r="Z55" s="655"/>
      <c r="AA55" s="655"/>
      <c r="AB55" s="655"/>
      <c r="AC55" s="824"/>
      <c r="AD55" s="656"/>
    </row>
    <row r="56" spans="1:30" x14ac:dyDescent="0.25">
      <c r="A56" s="790" t="s">
        <v>946</v>
      </c>
      <c r="B56" s="805" t="s">
        <v>966</v>
      </c>
      <c r="C56" s="496"/>
      <c r="D56" s="496"/>
      <c r="E56" s="497"/>
      <c r="F56" s="647"/>
      <c r="G56" s="648"/>
      <c r="H56" s="648"/>
      <c r="I56" s="649"/>
      <c r="J56" s="650">
        <f>IFERROR(VLOOKUP(I56,'Rates - Single Status'!$F$5:$I$50,4,FALSE),0)</f>
        <v>0</v>
      </c>
      <c r="K56" s="639">
        <f t="shared" si="17"/>
        <v>0</v>
      </c>
      <c r="L56" s="503"/>
      <c r="M56" s="503"/>
      <c r="N56" s="504"/>
      <c r="O56" s="506"/>
      <c r="P56" s="506"/>
      <c r="Q56" s="651"/>
      <c r="R56" s="506"/>
      <c r="S56" s="652"/>
      <c r="T56" s="642">
        <f>IFERROR((VLOOKUP(S56,'Rates - Single Status'!$F$5:$M$50,8,FALSE)*F56),0)</f>
        <v>0</v>
      </c>
      <c r="U56" s="642">
        <f t="shared" si="18"/>
        <v>0</v>
      </c>
      <c r="V56" s="642">
        <f t="shared" si="16"/>
        <v>0</v>
      </c>
      <c r="W56" s="508">
        <f t="shared" si="19"/>
        <v>0</v>
      </c>
      <c r="X56" s="474"/>
      <c r="AC56" s="825"/>
      <c r="AD56" s="522"/>
    </row>
    <row r="57" spans="1:30" x14ac:dyDescent="0.25">
      <c r="A57" s="790" t="s">
        <v>946</v>
      </c>
      <c r="B57" s="805" t="s">
        <v>966</v>
      </c>
      <c r="C57" s="496"/>
      <c r="D57" s="496"/>
      <c r="E57" s="497"/>
      <c r="F57" s="647"/>
      <c r="G57" s="648"/>
      <c r="H57" s="648"/>
      <c r="I57" s="649"/>
      <c r="J57" s="650">
        <f>IFERROR(VLOOKUP(I57,'Rates - Single Status'!$F$5:$I$50,4,FALSE),0)</f>
        <v>0</v>
      </c>
      <c r="K57" s="639">
        <f t="shared" si="17"/>
        <v>0</v>
      </c>
      <c r="L57" s="503"/>
      <c r="M57" s="503"/>
      <c r="N57" s="504"/>
      <c r="O57" s="506"/>
      <c r="P57" s="506"/>
      <c r="Q57" s="651"/>
      <c r="R57" s="506"/>
      <c r="S57" s="652"/>
      <c r="T57" s="642">
        <f>IFERROR((VLOOKUP(S57,'Rates - Single Status'!$F$5:$M$50,8,FALSE)*F57),0)</f>
        <v>0</v>
      </c>
      <c r="U57" s="642">
        <f t="shared" si="18"/>
        <v>0</v>
      </c>
      <c r="V57" s="642">
        <f t="shared" si="16"/>
        <v>0</v>
      </c>
      <c r="W57" s="508">
        <f t="shared" si="19"/>
        <v>0</v>
      </c>
      <c r="X57" s="474"/>
      <c r="AC57" s="825"/>
      <c r="AD57" s="522"/>
    </row>
    <row r="58" spans="1:30" x14ac:dyDescent="0.25">
      <c r="A58" s="790" t="s">
        <v>946</v>
      </c>
      <c r="B58" s="805" t="s">
        <v>967</v>
      </c>
      <c r="C58" s="496"/>
      <c r="D58" s="496"/>
      <c r="E58" s="497"/>
      <c r="F58" s="647"/>
      <c r="G58" s="648"/>
      <c r="H58" s="648"/>
      <c r="I58" s="649"/>
      <c r="J58" s="650">
        <f>IFERROR(VLOOKUP(I58,'Rates - Single Status'!$F$5:$I$50,4,FALSE),0)</f>
        <v>0</v>
      </c>
      <c r="K58" s="639">
        <f t="shared" si="17"/>
        <v>0</v>
      </c>
      <c r="L58" s="503"/>
      <c r="M58" s="503"/>
      <c r="N58" s="504"/>
      <c r="O58" s="506"/>
      <c r="P58" s="506"/>
      <c r="Q58" s="651"/>
      <c r="R58" s="506"/>
      <c r="S58" s="652"/>
      <c r="T58" s="642">
        <f>IFERROR((VLOOKUP(S58,'Rates - Single Status'!$F$5:$M$50,8,FALSE)*F58),0)</f>
        <v>0</v>
      </c>
      <c r="U58" s="642">
        <f t="shared" si="18"/>
        <v>0</v>
      </c>
      <c r="V58" s="642">
        <f t="shared" si="16"/>
        <v>0</v>
      </c>
      <c r="W58" s="508">
        <f t="shared" si="19"/>
        <v>0</v>
      </c>
      <c r="X58" s="474"/>
      <c r="Y58" s="476"/>
      <c r="Z58" s="476"/>
      <c r="AA58" s="477"/>
      <c r="AC58" s="825"/>
      <c r="AD58" s="522"/>
    </row>
    <row r="59" spans="1:30" x14ac:dyDescent="0.25">
      <c r="A59" s="790" t="s">
        <v>946</v>
      </c>
      <c r="B59" s="805" t="s">
        <v>967</v>
      </c>
      <c r="C59" s="496"/>
      <c r="D59" s="496"/>
      <c r="E59" s="497"/>
      <c r="F59" s="647"/>
      <c r="G59" s="648"/>
      <c r="H59" s="648"/>
      <c r="I59" s="649"/>
      <c r="J59" s="650">
        <f>IFERROR(VLOOKUP(I59,'Rates - Single Status'!$F$5:$I$50,4,FALSE),0)</f>
        <v>0</v>
      </c>
      <c r="K59" s="639">
        <f t="shared" si="17"/>
        <v>0</v>
      </c>
      <c r="L59" s="503"/>
      <c r="M59" s="503"/>
      <c r="N59" s="504"/>
      <c r="O59" s="506"/>
      <c r="P59" s="506"/>
      <c r="Q59" s="651"/>
      <c r="R59" s="506"/>
      <c r="S59" s="652"/>
      <c r="T59" s="642">
        <f>IFERROR((VLOOKUP(S59,'Rates - Single Status'!$F$5:$M$50,8,FALSE)*F59),0)</f>
        <v>0</v>
      </c>
      <c r="U59" s="642">
        <f t="shared" si="18"/>
        <v>0</v>
      </c>
      <c r="V59" s="642">
        <f t="shared" si="16"/>
        <v>0</v>
      </c>
      <c r="W59" s="508">
        <f t="shared" si="19"/>
        <v>0</v>
      </c>
      <c r="X59" s="474"/>
      <c r="Y59" s="476"/>
      <c r="Z59" s="476"/>
      <c r="AA59" s="477"/>
      <c r="AD59" s="522"/>
    </row>
    <row r="60" spans="1:30" x14ac:dyDescent="0.25">
      <c r="A60" s="790" t="s">
        <v>946</v>
      </c>
      <c r="B60" s="805" t="s">
        <v>967</v>
      </c>
      <c r="C60" s="496"/>
      <c r="D60" s="496"/>
      <c r="E60" s="497"/>
      <c r="F60" s="647"/>
      <c r="G60" s="648"/>
      <c r="H60" s="648"/>
      <c r="I60" s="649"/>
      <c r="J60" s="650">
        <f>IFERROR(VLOOKUP(I60,'Rates - Single Status'!$F$5:$I$50,4,FALSE),0)</f>
        <v>0</v>
      </c>
      <c r="K60" s="639">
        <f t="shared" si="17"/>
        <v>0</v>
      </c>
      <c r="L60" s="503"/>
      <c r="M60" s="503"/>
      <c r="N60" s="504"/>
      <c r="O60" s="506"/>
      <c r="P60" s="506"/>
      <c r="Q60" s="651"/>
      <c r="R60" s="506"/>
      <c r="S60" s="652"/>
      <c r="T60" s="642">
        <f>IFERROR((VLOOKUP(S60,'Rates - Single Status'!$F$5:$M$50,8,FALSE)*F60),0)</f>
        <v>0</v>
      </c>
      <c r="U60" s="642">
        <f t="shared" si="18"/>
        <v>0</v>
      </c>
      <c r="V60" s="642">
        <f t="shared" si="16"/>
        <v>0</v>
      </c>
      <c r="W60" s="508">
        <f t="shared" si="19"/>
        <v>0</v>
      </c>
      <c r="X60" s="474"/>
      <c r="Y60" s="476"/>
      <c r="Z60" s="476"/>
      <c r="AA60" s="477"/>
      <c r="AD60" s="522"/>
    </row>
    <row r="61" spans="1:30" ht="15.75" thickBot="1" x14ac:dyDescent="0.3">
      <c r="A61" s="792" t="s">
        <v>946</v>
      </c>
      <c r="B61" s="806" t="s">
        <v>968</v>
      </c>
      <c r="C61" s="509"/>
      <c r="D61" s="509"/>
      <c r="E61" s="510"/>
      <c r="F61" s="657"/>
      <c r="G61" s="658"/>
      <c r="H61" s="658"/>
      <c r="I61" s="659"/>
      <c r="J61" s="660">
        <f>IFERROR(VLOOKUP(I61,'Rates - Single Status'!$F$5:$I$50,4,FALSE),0)</f>
        <v>0</v>
      </c>
      <c r="K61" s="660">
        <f t="shared" si="17"/>
        <v>0</v>
      </c>
      <c r="L61" s="515"/>
      <c r="M61" s="515"/>
      <c r="N61" s="515"/>
      <c r="O61" s="518"/>
      <c r="P61" s="518"/>
      <c r="Q61" s="661"/>
      <c r="R61" s="518"/>
      <c r="S61" s="662"/>
      <c r="T61" s="663">
        <f>IFERROR((VLOOKUP(S61,'Rates - Single Status'!$F$5:$M$50,8,FALSE)*F61),0)</f>
        <v>0</v>
      </c>
      <c r="U61" s="663">
        <f t="shared" si="18"/>
        <v>0</v>
      </c>
      <c r="V61" s="819">
        <f t="shared" si="16"/>
        <v>0</v>
      </c>
      <c r="W61" s="520">
        <f t="shared" si="19"/>
        <v>0</v>
      </c>
      <c r="X61" s="474"/>
      <c r="Y61" s="476"/>
      <c r="Z61" s="476"/>
      <c r="AA61" s="477"/>
      <c r="AD61" s="522"/>
    </row>
    <row r="62" spans="1:30" x14ac:dyDescent="0.25">
      <c r="B62" s="521"/>
      <c r="C62" s="521"/>
      <c r="D62" s="521"/>
      <c r="E62" s="521"/>
      <c r="F62" s="522"/>
      <c r="G62" s="522"/>
      <c r="H62" s="522"/>
      <c r="I62" s="525"/>
      <c r="J62" s="664"/>
      <c r="K62" s="664"/>
      <c r="N62" s="522"/>
      <c r="O62" s="521"/>
      <c r="P62" s="521"/>
      <c r="Q62" s="665"/>
      <c r="R62" s="521"/>
      <c r="S62" s="665"/>
      <c r="T62" s="665"/>
      <c r="U62" s="522"/>
      <c r="V62" s="522"/>
      <c r="W62" s="529"/>
      <c r="X62" s="474"/>
      <c r="Y62" s="476"/>
      <c r="Z62" s="476"/>
      <c r="AA62" s="477"/>
      <c r="AD62" s="522"/>
    </row>
    <row r="63" spans="1:30" ht="15.75" thickBot="1" x14ac:dyDescent="0.3">
      <c r="B63" s="521"/>
      <c r="C63" s="521"/>
      <c r="D63" s="521"/>
      <c r="E63" s="521"/>
      <c r="F63" s="522"/>
      <c r="G63" s="522"/>
      <c r="H63" s="522"/>
      <c r="I63" s="525"/>
      <c r="J63" s="664"/>
      <c r="K63" s="664"/>
      <c r="N63" s="522"/>
      <c r="O63" s="521"/>
      <c r="P63" s="521"/>
      <c r="Q63" s="665"/>
      <c r="R63" s="521"/>
      <c r="S63" s="665"/>
      <c r="T63" s="665"/>
      <c r="U63" s="522"/>
      <c r="V63" s="522"/>
      <c r="W63" s="529"/>
      <c r="X63" s="474"/>
      <c r="Y63" s="476"/>
      <c r="Z63" s="476"/>
      <c r="AA63" s="477"/>
      <c r="AD63" s="522"/>
    </row>
    <row r="64" spans="1:30" x14ac:dyDescent="0.25">
      <c r="A64" s="811" t="s">
        <v>950</v>
      </c>
      <c r="B64" s="812" t="s">
        <v>957</v>
      </c>
      <c r="C64" s="530"/>
      <c r="D64" s="530"/>
      <c r="E64" s="530"/>
      <c r="F64" s="531"/>
      <c r="G64" s="532">
        <v>37</v>
      </c>
      <c r="H64" s="532">
        <v>45.25</v>
      </c>
      <c r="I64" s="666" t="s">
        <v>163</v>
      </c>
      <c r="J64" s="667">
        <f>IFERROR(((VLOOKUP(I64,'Rates - Single Status'!$F$5:$I$50,4,FALSE)/12)*5),0)</f>
        <v>12779.295833333334</v>
      </c>
      <c r="K64" s="667">
        <f>(((J64/52.143)*H64)/37)*G64</f>
        <v>11089.947576056869</v>
      </c>
      <c r="L64" s="535"/>
      <c r="M64" s="535"/>
      <c r="N64" s="535"/>
      <c r="O64" s="536"/>
      <c r="P64" s="536"/>
      <c r="Q64" s="536"/>
      <c r="R64" s="537"/>
      <c r="S64" s="668"/>
      <c r="T64" s="669">
        <f>IFERROR((VLOOKUP(S64,'Rates - Single Status'!$F$5:$M$50,8,FALSE)*F64),0)</f>
        <v>0</v>
      </c>
      <c r="U64" s="669">
        <f>MAX(0,(K64+M64+N64+Q64+T64-((9100/12)*5))*0.138)</f>
        <v>1007.162765495848</v>
      </c>
      <c r="V64" s="669">
        <f>(K64+M64+N64+Q64+T64)*0.201</f>
        <v>2229.0794627874307</v>
      </c>
      <c r="W64" s="670">
        <f>(K64+M64+N64+Q64+T64+U64+V64)</f>
        <v>14326.189804340149</v>
      </c>
      <c r="X64" s="474"/>
      <c r="Y64" s="476"/>
      <c r="Z64" s="476"/>
      <c r="AA64" s="477"/>
      <c r="AD64" s="522"/>
    </row>
    <row r="65" spans="1:30" x14ac:dyDescent="0.25">
      <c r="A65" s="807" t="s">
        <v>950</v>
      </c>
      <c r="B65" s="808" t="s">
        <v>957</v>
      </c>
      <c r="C65" s="541"/>
      <c r="D65" s="541"/>
      <c r="E65" s="541"/>
      <c r="F65" s="542"/>
      <c r="G65" s="543"/>
      <c r="H65" s="543"/>
      <c r="I65" s="671"/>
      <c r="J65" s="650">
        <f>IFERROR(((VLOOKUP(I65,'Rates - Single Status'!$F$5:$I$50,4,FALSE)/12)*5),0)</f>
        <v>0</v>
      </c>
      <c r="K65" s="650">
        <f t="shared" ref="K65:K72" si="21">(((J65/52.143)*H65)/37)*G65</f>
        <v>0</v>
      </c>
      <c r="L65" s="672"/>
      <c r="M65" s="672"/>
      <c r="N65" s="672"/>
      <c r="O65" s="548"/>
      <c r="P65" s="548"/>
      <c r="Q65" s="548"/>
      <c r="R65" s="549"/>
      <c r="S65" s="673"/>
      <c r="T65" s="642">
        <f>IFERROR((VLOOKUP(S65,'Rates - Single Status'!$F$5:$M$50,8,FALSE)*F65),0)</f>
        <v>0</v>
      </c>
      <c r="U65" s="642">
        <f t="shared" ref="U65:U72" si="22">MAX(0,(K65+M65+N65+Q65+T65-((9100/12)*5))*0.138)</f>
        <v>0</v>
      </c>
      <c r="V65" s="642">
        <f t="shared" ref="V65:V72" si="23">(K65+N65+Q65+T65)*0.201</f>
        <v>0</v>
      </c>
      <c r="W65" s="674">
        <f t="shared" ref="W65:W72" si="24">(K65+M65+N65+Q65+T65+U65+V65)</f>
        <v>0</v>
      </c>
      <c r="X65" s="522"/>
      <c r="Y65" s="525"/>
      <c r="Z65" s="525"/>
      <c r="AA65" s="675"/>
      <c r="AB65" s="522"/>
      <c r="AC65" s="522"/>
      <c r="AD65" s="522"/>
    </row>
    <row r="66" spans="1:30" x14ac:dyDescent="0.25">
      <c r="A66" s="807" t="s">
        <v>950</v>
      </c>
      <c r="B66" s="808" t="s">
        <v>957</v>
      </c>
      <c r="C66" s="541"/>
      <c r="D66" s="541"/>
      <c r="E66" s="541"/>
      <c r="F66" s="542"/>
      <c r="G66" s="543"/>
      <c r="H66" s="543"/>
      <c r="I66" s="671"/>
      <c r="J66" s="650">
        <f>IFERROR(((VLOOKUP(I66,'Rates - Single Status'!$F$5:$I$50,4,FALSE)/12)*5),0)</f>
        <v>0</v>
      </c>
      <c r="K66" s="650">
        <f t="shared" si="21"/>
        <v>0</v>
      </c>
      <c r="L66" s="672"/>
      <c r="M66" s="672"/>
      <c r="N66" s="672"/>
      <c r="O66" s="548"/>
      <c r="P66" s="548"/>
      <c r="Q66" s="548"/>
      <c r="R66" s="549"/>
      <c r="S66" s="673"/>
      <c r="T66" s="642">
        <f>IFERROR((VLOOKUP(S66,'Rates - Single Status'!$F$5:$M$50,8,FALSE)*F66),0)</f>
        <v>0</v>
      </c>
      <c r="U66" s="642">
        <f t="shared" si="22"/>
        <v>0</v>
      </c>
      <c r="V66" s="642">
        <f t="shared" si="23"/>
        <v>0</v>
      </c>
      <c r="W66" s="674">
        <f t="shared" si="24"/>
        <v>0</v>
      </c>
      <c r="X66" s="522"/>
      <c r="Y66" s="525"/>
      <c r="Z66" s="525"/>
      <c r="AA66" s="675"/>
      <c r="AB66" s="522"/>
      <c r="AC66" s="522"/>
      <c r="AD66" s="522"/>
    </row>
    <row r="67" spans="1:30" x14ac:dyDescent="0.25">
      <c r="A67" s="807" t="s">
        <v>950</v>
      </c>
      <c r="B67" s="808" t="s">
        <v>965</v>
      </c>
      <c r="C67" s="541"/>
      <c r="D67" s="541"/>
      <c r="E67" s="541"/>
      <c r="F67" s="542"/>
      <c r="G67" s="543"/>
      <c r="H67" s="543"/>
      <c r="I67" s="671"/>
      <c r="J67" s="650">
        <f>IFERROR(((VLOOKUP(I67,'Rates - Single Status'!$F$5:$I$50,4,FALSE)/12)*5),0)</f>
        <v>0</v>
      </c>
      <c r="K67" s="650">
        <f t="shared" si="21"/>
        <v>0</v>
      </c>
      <c r="L67" s="672"/>
      <c r="M67" s="672"/>
      <c r="N67" s="672"/>
      <c r="O67" s="548"/>
      <c r="P67" s="548"/>
      <c r="Q67" s="548"/>
      <c r="R67" s="549"/>
      <c r="S67" s="673"/>
      <c r="T67" s="642">
        <f>IFERROR((VLOOKUP(S67,'Rates - Single Status'!$F$5:$M$50,8,FALSE)*F67),0)</f>
        <v>0</v>
      </c>
      <c r="U67" s="642">
        <f t="shared" si="22"/>
        <v>0</v>
      </c>
      <c r="V67" s="642">
        <f t="shared" si="23"/>
        <v>0</v>
      </c>
      <c r="W67" s="674">
        <f t="shared" si="24"/>
        <v>0</v>
      </c>
      <c r="X67" s="522"/>
      <c r="Y67" s="525"/>
      <c r="Z67" s="525"/>
      <c r="AA67" s="675"/>
      <c r="AB67" s="522"/>
      <c r="AC67" s="522"/>
      <c r="AD67" s="522"/>
    </row>
    <row r="68" spans="1:30" x14ac:dyDescent="0.25">
      <c r="A68" s="807" t="s">
        <v>950</v>
      </c>
      <c r="B68" s="808" t="s">
        <v>965</v>
      </c>
      <c r="C68" s="541"/>
      <c r="D68" s="541"/>
      <c r="E68" s="541"/>
      <c r="F68" s="542"/>
      <c r="G68" s="543"/>
      <c r="H68" s="543"/>
      <c r="I68" s="671"/>
      <c r="J68" s="650">
        <f>IFERROR(((VLOOKUP(I68,'Rates - Single Status'!$F$5:$I$50,4,FALSE)/12)*5),0)</f>
        <v>0</v>
      </c>
      <c r="K68" s="650">
        <f t="shared" si="21"/>
        <v>0</v>
      </c>
      <c r="L68" s="672"/>
      <c r="M68" s="672"/>
      <c r="N68" s="672"/>
      <c r="O68" s="548"/>
      <c r="P68" s="548"/>
      <c r="Q68" s="548"/>
      <c r="R68" s="549"/>
      <c r="S68" s="673"/>
      <c r="T68" s="642">
        <f>IFERROR((VLOOKUP(S68,'Rates - Single Status'!$F$5:$M$50,8,FALSE)*F68),0)</f>
        <v>0</v>
      </c>
      <c r="U68" s="642">
        <f t="shared" si="22"/>
        <v>0</v>
      </c>
      <c r="V68" s="642">
        <f t="shared" si="23"/>
        <v>0</v>
      </c>
      <c r="W68" s="674">
        <f t="shared" si="24"/>
        <v>0</v>
      </c>
      <c r="X68" s="522"/>
      <c r="Y68" s="525"/>
      <c r="Z68" s="525"/>
      <c r="AA68" s="675"/>
      <c r="AB68" s="522"/>
      <c r="AC68" s="522"/>
      <c r="AD68" s="522"/>
    </row>
    <row r="69" spans="1:30" x14ac:dyDescent="0.25">
      <c r="A69" s="807" t="s">
        <v>950</v>
      </c>
      <c r="B69" s="808" t="s">
        <v>966</v>
      </c>
      <c r="C69" s="541"/>
      <c r="D69" s="541"/>
      <c r="E69" s="541"/>
      <c r="F69" s="542"/>
      <c r="G69" s="543"/>
      <c r="H69" s="543"/>
      <c r="I69" s="671"/>
      <c r="J69" s="650">
        <f>IFERROR(((VLOOKUP(I69,'Rates - Single Status'!$F$5:$I$50,4,FALSE)/12)*5),0)</f>
        <v>0</v>
      </c>
      <c r="K69" s="650">
        <f t="shared" si="21"/>
        <v>0</v>
      </c>
      <c r="L69" s="672"/>
      <c r="M69" s="672"/>
      <c r="N69" s="672"/>
      <c r="O69" s="548"/>
      <c r="P69" s="548"/>
      <c r="Q69" s="548"/>
      <c r="R69" s="549"/>
      <c r="S69" s="673"/>
      <c r="T69" s="642">
        <f>IFERROR((VLOOKUP(S69,'Rates - Single Status'!$F$5:$M$50,8,FALSE)*F69),0)</f>
        <v>0</v>
      </c>
      <c r="U69" s="642">
        <f t="shared" si="22"/>
        <v>0</v>
      </c>
      <c r="V69" s="642">
        <f t="shared" si="23"/>
        <v>0</v>
      </c>
      <c r="W69" s="674">
        <f t="shared" si="24"/>
        <v>0</v>
      </c>
      <c r="X69" s="522"/>
      <c r="Y69" s="525"/>
      <c r="Z69" s="525"/>
      <c r="AA69" s="675"/>
      <c r="AB69" s="522"/>
      <c r="AC69" s="522"/>
      <c r="AD69" s="522"/>
    </row>
    <row r="70" spans="1:30" x14ac:dyDescent="0.25">
      <c r="A70" s="807" t="s">
        <v>950</v>
      </c>
      <c r="B70" s="808" t="s">
        <v>966</v>
      </c>
      <c r="C70" s="541"/>
      <c r="D70" s="541"/>
      <c r="E70" s="541"/>
      <c r="F70" s="542"/>
      <c r="G70" s="543"/>
      <c r="H70" s="543"/>
      <c r="I70" s="671"/>
      <c r="J70" s="650">
        <f>IFERROR(((VLOOKUP(I70,'Rates - Single Status'!$F$5:$I$50,4,FALSE)/12)*5),0)</f>
        <v>0</v>
      </c>
      <c r="K70" s="650">
        <f t="shared" si="21"/>
        <v>0</v>
      </c>
      <c r="L70" s="672"/>
      <c r="M70" s="672"/>
      <c r="N70" s="672"/>
      <c r="O70" s="548"/>
      <c r="P70" s="548"/>
      <c r="Q70" s="548"/>
      <c r="R70" s="549"/>
      <c r="S70" s="673"/>
      <c r="T70" s="642">
        <f>IFERROR((VLOOKUP(S70,'Rates - Single Status'!$F$5:$M$50,8,FALSE)*F70),0)</f>
        <v>0</v>
      </c>
      <c r="U70" s="642">
        <f t="shared" si="22"/>
        <v>0</v>
      </c>
      <c r="V70" s="642">
        <f t="shared" si="23"/>
        <v>0</v>
      </c>
      <c r="W70" s="674">
        <f t="shared" si="24"/>
        <v>0</v>
      </c>
      <c r="X70" s="522"/>
      <c r="Y70" s="525"/>
      <c r="Z70" s="525"/>
      <c r="AA70" s="675"/>
      <c r="AB70" s="522"/>
      <c r="AC70" s="522"/>
      <c r="AD70" s="522"/>
    </row>
    <row r="71" spans="1:30" x14ac:dyDescent="0.25">
      <c r="A71" s="807" t="s">
        <v>950</v>
      </c>
      <c r="B71" s="808" t="s">
        <v>967</v>
      </c>
      <c r="C71" s="541"/>
      <c r="D71" s="541"/>
      <c r="E71" s="541"/>
      <c r="F71" s="542"/>
      <c r="G71" s="543"/>
      <c r="H71" s="543"/>
      <c r="I71" s="671"/>
      <c r="J71" s="650">
        <f>IFERROR(((VLOOKUP(I71,'Rates - Single Status'!$F$5:$I$50,4,FALSE)/12)*5),0)</f>
        <v>0</v>
      </c>
      <c r="K71" s="650">
        <f t="shared" si="21"/>
        <v>0</v>
      </c>
      <c r="L71" s="672"/>
      <c r="M71" s="672"/>
      <c r="N71" s="672"/>
      <c r="O71" s="548"/>
      <c r="P71" s="548"/>
      <c r="Q71" s="548"/>
      <c r="R71" s="549"/>
      <c r="S71" s="673"/>
      <c r="T71" s="642">
        <f>IFERROR((VLOOKUP(S71,'Rates - Single Status'!$F$5:$M$50,8,FALSE)*F71),0)</f>
        <v>0</v>
      </c>
      <c r="U71" s="642">
        <f t="shared" si="22"/>
        <v>0</v>
      </c>
      <c r="V71" s="642">
        <f t="shared" si="23"/>
        <v>0</v>
      </c>
      <c r="W71" s="674">
        <f t="shared" si="24"/>
        <v>0</v>
      </c>
      <c r="X71" s="522"/>
      <c r="Y71" s="525"/>
      <c r="Z71" s="525"/>
      <c r="AA71" s="675"/>
      <c r="AB71" s="522"/>
      <c r="AC71" s="522"/>
      <c r="AD71" s="522"/>
    </row>
    <row r="72" spans="1:30" ht="15.75" thickBot="1" x14ac:dyDescent="0.3">
      <c r="A72" s="809" t="s">
        <v>950</v>
      </c>
      <c r="B72" s="810" t="s">
        <v>967</v>
      </c>
      <c r="C72" s="553"/>
      <c r="D72" s="553"/>
      <c r="E72" s="553"/>
      <c r="F72" s="554"/>
      <c r="G72" s="555"/>
      <c r="H72" s="555"/>
      <c r="I72" s="676"/>
      <c r="J72" s="660">
        <f>IFERROR(((VLOOKUP(I72,'Rates - Single Status'!$F$5:$I$50,4,FALSE)/12)*5),0)</f>
        <v>0</v>
      </c>
      <c r="K72" s="660">
        <f t="shared" si="21"/>
        <v>0</v>
      </c>
      <c r="L72" s="677"/>
      <c r="M72" s="677"/>
      <c r="N72" s="677"/>
      <c r="O72" s="560"/>
      <c r="P72" s="560"/>
      <c r="Q72" s="560"/>
      <c r="R72" s="561"/>
      <c r="S72" s="678"/>
      <c r="T72" s="663">
        <f>IFERROR((VLOOKUP(S72,'Rates - Single Status'!$F$5:$M$50,8,FALSE)*F72),0)</f>
        <v>0</v>
      </c>
      <c r="U72" s="663">
        <f t="shared" si="22"/>
        <v>0</v>
      </c>
      <c r="V72" s="663">
        <f t="shared" si="23"/>
        <v>0</v>
      </c>
      <c r="W72" s="679">
        <f t="shared" si="24"/>
        <v>0</v>
      </c>
      <c r="X72" s="522"/>
      <c r="Y72" s="525"/>
      <c r="Z72" s="525"/>
      <c r="AA72" s="675"/>
      <c r="AB72" s="522"/>
      <c r="AC72" s="522"/>
      <c r="AD72" s="522"/>
    </row>
    <row r="73" spans="1:30" x14ac:dyDescent="0.25">
      <c r="B73" s="521"/>
      <c r="C73" s="521"/>
      <c r="D73" s="521"/>
      <c r="E73" s="521"/>
      <c r="F73" s="680"/>
      <c r="G73" s="522"/>
      <c r="H73" s="522"/>
      <c r="I73" s="525"/>
      <c r="J73" s="664"/>
      <c r="K73" s="664"/>
      <c r="N73" s="664"/>
      <c r="O73" s="521"/>
      <c r="P73" s="521"/>
      <c r="Q73" s="521"/>
      <c r="R73" s="521"/>
      <c r="S73" s="665"/>
      <c r="T73" s="521"/>
      <c r="U73" s="522"/>
      <c r="V73" s="522"/>
      <c r="W73" s="529"/>
      <c r="X73" s="522"/>
      <c r="Y73" s="525"/>
      <c r="Z73" s="525"/>
      <c r="AA73" s="675"/>
      <c r="AB73" s="522"/>
      <c r="AC73" s="522"/>
      <c r="AD73" s="522"/>
    </row>
    <row r="74" spans="1:30" ht="15.75" thickBot="1" x14ac:dyDescent="0.3">
      <c r="B74" s="521"/>
      <c r="C74" s="521"/>
      <c r="D74" s="521"/>
      <c r="E74" s="521"/>
      <c r="F74" s="680"/>
      <c r="G74" s="522"/>
      <c r="H74" s="522"/>
      <c r="I74" s="525"/>
      <c r="J74" s="664"/>
      <c r="K74" s="664"/>
      <c r="N74" s="664"/>
      <c r="O74" s="521"/>
      <c r="P74" s="521"/>
      <c r="Q74" s="521"/>
      <c r="R74" s="521"/>
      <c r="S74" s="665"/>
      <c r="T74" s="521"/>
      <c r="U74" s="522"/>
      <c r="V74" s="522"/>
      <c r="W74" s="529"/>
      <c r="X74" s="522"/>
      <c r="Y74" s="525"/>
      <c r="Z74" s="525"/>
      <c r="AA74" s="675"/>
      <c r="AB74" s="522"/>
      <c r="AC74" s="522"/>
      <c r="AD74" s="522"/>
    </row>
    <row r="75" spans="1:30" x14ac:dyDescent="0.25">
      <c r="A75" s="797" t="s">
        <v>951</v>
      </c>
      <c r="B75" s="813" t="s">
        <v>957</v>
      </c>
      <c r="C75" s="574"/>
      <c r="D75" s="574"/>
      <c r="E75" s="574"/>
      <c r="F75" s="575"/>
      <c r="G75" s="576">
        <v>37</v>
      </c>
      <c r="H75" s="576">
        <v>45.25</v>
      </c>
      <c r="I75" s="681" t="s">
        <v>163</v>
      </c>
      <c r="J75" s="667">
        <f>IFERROR(((VLOOKUP(I75,'Rates - Single Status'!$F$5:$I$50,4,FALSE)/12)*7),0)</f>
        <v>17891.014166666668</v>
      </c>
      <c r="K75" s="667">
        <f>(((J75/52.143)*H75)/37)*G75</f>
        <v>15525.926606479617</v>
      </c>
      <c r="L75" s="682"/>
      <c r="M75" s="682"/>
      <c r="N75" s="682"/>
      <c r="O75" s="581"/>
      <c r="P75" s="581"/>
      <c r="Q75" s="581"/>
      <c r="R75" s="582"/>
      <c r="S75" s="683" t="s">
        <v>162</v>
      </c>
      <c r="T75" s="669">
        <f>IFERROR((VLOOKUP(S75,'Rates - Single Status'!$F$5:$M$50,8,FALSE)*F75),0)</f>
        <v>0</v>
      </c>
      <c r="U75" s="669">
        <f>MAX(0,(K75+M75+N75+Q75+T75-((9100/12)*7))*0.138)</f>
        <v>1410.0278716941873</v>
      </c>
      <c r="V75" s="669">
        <f>(K75+M75+N75+Q75+T75)*0.201</f>
        <v>3120.7112479024031</v>
      </c>
      <c r="W75" s="670">
        <f>(K75+M75+N75+Q75+T75+U75+V75)</f>
        <v>20056.665726076208</v>
      </c>
      <c r="X75" s="522"/>
      <c r="Y75" s="525"/>
      <c r="Z75" s="525"/>
      <c r="AA75" s="675"/>
      <c r="AB75" s="522"/>
      <c r="AC75" s="522"/>
      <c r="AD75" s="522"/>
    </row>
    <row r="76" spans="1:30" x14ac:dyDescent="0.25">
      <c r="A76" s="799" t="s">
        <v>951</v>
      </c>
      <c r="B76" s="814" t="s">
        <v>957</v>
      </c>
      <c r="C76" s="586"/>
      <c r="D76" s="586"/>
      <c r="E76" s="586"/>
      <c r="F76" s="587"/>
      <c r="G76" s="588"/>
      <c r="H76" s="588"/>
      <c r="I76" s="684"/>
      <c r="J76" s="650">
        <f>IFERROR(((VLOOKUP(I76,'Rates - Single Status'!$F$5:$I$50,4,FALSE)/12)*7),0)</f>
        <v>0</v>
      </c>
      <c r="K76" s="650">
        <f t="shared" ref="K76:K83" si="25">(((J76/52.143)*H76)/37)*G76</f>
        <v>0</v>
      </c>
      <c r="L76" s="685"/>
      <c r="M76" s="685"/>
      <c r="N76" s="685"/>
      <c r="O76" s="594"/>
      <c r="P76" s="594"/>
      <c r="Q76" s="594"/>
      <c r="R76" s="595"/>
      <c r="S76" s="686"/>
      <c r="T76" s="642">
        <f>IFERROR((VLOOKUP(S76,'Rates - Single Status'!$F$5:$M$50,8,FALSE)*F76),0)</f>
        <v>0</v>
      </c>
      <c r="U76" s="642">
        <f t="shared" ref="U76:U83" si="26">MAX(0,(K76+M76+N76+Q76+T76-((9100/12)*7))*0.138)</f>
        <v>0</v>
      </c>
      <c r="V76" s="642">
        <f t="shared" ref="V76:V83" si="27">(K76+M76+N76+Q76+T76)*0.201</f>
        <v>0</v>
      </c>
      <c r="W76" s="674">
        <f t="shared" ref="W76:W83" si="28">(K76+M76+N76+Q76+T76+U76+V76)</f>
        <v>0</v>
      </c>
      <c r="X76" s="522"/>
      <c r="Y76" s="525"/>
      <c r="Z76" s="525"/>
      <c r="AA76" s="675"/>
      <c r="AB76" s="522"/>
      <c r="AC76" s="522"/>
      <c r="AD76" s="522"/>
    </row>
    <row r="77" spans="1:30" x14ac:dyDescent="0.25">
      <c r="A77" s="799" t="s">
        <v>951</v>
      </c>
      <c r="B77" s="814" t="s">
        <v>957</v>
      </c>
      <c r="C77" s="586"/>
      <c r="D77" s="586"/>
      <c r="E77" s="586"/>
      <c r="F77" s="587"/>
      <c r="G77" s="588"/>
      <c r="H77" s="588"/>
      <c r="I77" s="684"/>
      <c r="J77" s="650">
        <f>IFERROR(((VLOOKUP(I77,'Rates - Single Status'!$F$5:$I$50,4,FALSE)/12)*7),0)</f>
        <v>0</v>
      </c>
      <c r="K77" s="650">
        <f t="shared" si="25"/>
        <v>0</v>
      </c>
      <c r="L77" s="685"/>
      <c r="M77" s="685"/>
      <c r="N77" s="685"/>
      <c r="O77" s="594"/>
      <c r="P77" s="594"/>
      <c r="Q77" s="594"/>
      <c r="R77" s="595"/>
      <c r="S77" s="686"/>
      <c r="T77" s="642">
        <f>IFERROR((VLOOKUP(S77,'Rates - Single Status'!$F$5:$M$50,8,FALSE)*F77),0)</f>
        <v>0</v>
      </c>
      <c r="U77" s="642">
        <f t="shared" si="26"/>
        <v>0</v>
      </c>
      <c r="V77" s="642">
        <f t="shared" si="27"/>
        <v>0</v>
      </c>
      <c r="W77" s="674">
        <f t="shared" si="28"/>
        <v>0</v>
      </c>
      <c r="X77" s="522"/>
      <c r="Y77" s="525"/>
      <c r="Z77" s="525"/>
      <c r="AA77" s="675"/>
      <c r="AB77" s="522"/>
      <c r="AC77" s="522"/>
      <c r="AD77" s="522"/>
    </row>
    <row r="78" spans="1:30" x14ac:dyDescent="0.25">
      <c r="A78" s="799" t="s">
        <v>951</v>
      </c>
      <c r="B78" s="814" t="s">
        <v>965</v>
      </c>
      <c r="C78" s="586"/>
      <c r="D78" s="586"/>
      <c r="E78" s="586"/>
      <c r="F78" s="587"/>
      <c r="G78" s="588"/>
      <c r="H78" s="588"/>
      <c r="I78" s="684"/>
      <c r="J78" s="650">
        <f>IFERROR(((VLOOKUP(I78,'Rates - Single Status'!$F$5:$I$50,4,FALSE)/12)*7),0)</f>
        <v>0</v>
      </c>
      <c r="K78" s="650">
        <f t="shared" si="25"/>
        <v>0</v>
      </c>
      <c r="L78" s="685"/>
      <c r="M78" s="685"/>
      <c r="N78" s="685"/>
      <c r="O78" s="594"/>
      <c r="P78" s="594"/>
      <c r="Q78" s="594"/>
      <c r="R78" s="595"/>
      <c r="S78" s="686"/>
      <c r="T78" s="642">
        <f>IFERROR((VLOOKUP(S78,'Rates - Single Status'!$F$5:$M$50,8,FALSE)*F78),0)</f>
        <v>0</v>
      </c>
      <c r="U78" s="642">
        <f t="shared" si="26"/>
        <v>0</v>
      </c>
      <c r="V78" s="642">
        <f t="shared" si="27"/>
        <v>0</v>
      </c>
      <c r="W78" s="674">
        <f t="shared" si="28"/>
        <v>0</v>
      </c>
      <c r="X78" s="522"/>
      <c r="Y78" s="525"/>
      <c r="Z78" s="525"/>
      <c r="AA78" s="675"/>
      <c r="AB78" s="522"/>
      <c r="AC78" s="522"/>
      <c r="AD78" s="522"/>
    </row>
    <row r="79" spans="1:30" x14ac:dyDescent="0.25">
      <c r="A79" s="799" t="s">
        <v>951</v>
      </c>
      <c r="B79" s="814" t="s">
        <v>965</v>
      </c>
      <c r="C79" s="586"/>
      <c r="D79" s="586"/>
      <c r="E79" s="586"/>
      <c r="F79" s="587"/>
      <c r="G79" s="588"/>
      <c r="H79" s="588"/>
      <c r="I79" s="684"/>
      <c r="J79" s="650">
        <f>IFERROR(((VLOOKUP(I79,'Rates - Single Status'!$F$5:$I$50,4,FALSE)/12)*7),0)</f>
        <v>0</v>
      </c>
      <c r="K79" s="650">
        <f t="shared" si="25"/>
        <v>0</v>
      </c>
      <c r="L79" s="685"/>
      <c r="M79" s="685"/>
      <c r="N79" s="685"/>
      <c r="O79" s="594"/>
      <c r="P79" s="594"/>
      <c r="Q79" s="594"/>
      <c r="R79" s="595"/>
      <c r="S79" s="686"/>
      <c r="T79" s="642">
        <f>IFERROR((VLOOKUP(S79,'Rates - Single Status'!$F$5:$M$50,8,FALSE)*F79),0)</f>
        <v>0</v>
      </c>
      <c r="U79" s="642">
        <f t="shared" si="26"/>
        <v>0</v>
      </c>
      <c r="V79" s="642">
        <f t="shared" si="27"/>
        <v>0</v>
      </c>
      <c r="W79" s="674">
        <f t="shared" si="28"/>
        <v>0</v>
      </c>
      <c r="X79" s="522"/>
      <c r="Y79" s="525"/>
      <c r="Z79" s="525"/>
      <c r="AA79" s="675"/>
      <c r="AB79" s="522"/>
      <c r="AC79" s="522"/>
      <c r="AD79" s="522"/>
    </row>
    <row r="80" spans="1:30" x14ac:dyDescent="0.25">
      <c r="A80" s="799" t="s">
        <v>951</v>
      </c>
      <c r="B80" s="814" t="s">
        <v>966</v>
      </c>
      <c r="C80" s="586"/>
      <c r="D80" s="586"/>
      <c r="E80" s="586"/>
      <c r="F80" s="587"/>
      <c r="G80" s="588"/>
      <c r="H80" s="588"/>
      <c r="I80" s="684"/>
      <c r="J80" s="650">
        <f>IFERROR(((VLOOKUP(I80,'Rates - Single Status'!$F$5:$I$50,4,FALSE)/12)*7),0)</f>
        <v>0</v>
      </c>
      <c r="K80" s="650">
        <f t="shared" si="25"/>
        <v>0</v>
      </c>
      <c r="L80" s="685"/>
      <c r="M80" s="685"/>
      <c r="N80" s="685"/>
      <c r="O80" s="594"/>
      <c r="P80" s="594"/>
      <c r="Q80" s="594"/>
      <c r="R80" s="595"/>
      <c r="S80" s="686"/>
      <c r="T80" s="642">
        <f>IFERROR((VLOOKUP(S80,'Rates - Single Status'!$F$5:$M$50,8,FALSE)*F80),0)</f>
        <v>0</v>
      </c>
      <c r="U80" s="642">
        <f t="shared" si="26"/>
        <v>0</v>
      </c>
      <c r="V80" s="642">
        <f t="shared" si="27"/>
        <v>0</v>
      </c>
      <c r="W80" s="674">
        <f t="shared" si="28"/>
        <v>0</v>
      </c>
      <c r="X80" s="522"/>
      <c r="Y80" s="525"/>
      <c r="Z80" s="525"/>
      <c r="AA80" s="675"/>
      <c r="AB80" s="522"/>
      <c r="AC80" s="522"/>
      <c r="AD80" s="522"/>
    </row>
    <row r="81" spans="1:30" x14ac:dyDescent="0.25">
      <c r="A81" s="799" t="s">
        <v>951</v>
      </c>
      <c r="B81" s="814" t="s">
        <v>966</v>
      </c>
      <c r="C81" s="586"/>
      <c r="D81" s="586"/>
      <c r="E81" s="586"/>
      <c r="F81" s="587"/>
      <c r="G81" s="588"/>
      <c r="H81" s="588"/>
      <c r="I81" s="684"/>
      <c r="J81" s="650">
        <f>IFERROR(((VLOOKUP(I81,'Rates - Single Status'!$F$5:$I$50,4,FALSE)/12)*7),0)</f>
        <v>0</v>
      </c>
      <c r="K81" s="650">
        <f t="shared" si="25"/>
        <v>0</v>
      </c>
      <c r="L81" s="685"/>
      <c r="M81" s="685"/>
      <c r="N81" s="685"/>
      <c r="O81" s="594"/>
      <c r="P81" s="594"/>
      <c r="Q81" s="594"/>
      <c r="R81" s="595"/>
      <c r="S81" s="686"/>
      <c r="T81" s="642">
        <f>IFERROR((VLOOKUP(S81,'Rates - Single Status'!$F$5:$M$50,8,FALSE)*F81),0)</f>
        <v>0</v>
      </c>
      <c r="U81" s="642">
        <f t="shared" si="26"/>
        <v>0</v>
      </c>
      <c r="V81" s="642">
        <f t="shared" si="27"/>
        <v>0</v>
      </c>
      <c r="W81" s="674">
        <f t="shared" si="28"/>
        <v>0</v>
      </c>
      <c r="X81" s="522"/>
      <c r="Y81" s="525"/>
      <c r="Z81" s="525"/>
      <c r="AA81" s="675"/>
      <c r="AB81" s="522"/>
      <c r="AC81" s="522"/>
      <c r="AD81" s="522"/>
    </row>
    <row r="82" spans="1:30" x14ac:dyDescent="0.25">
      <c r="A82" s="799" t="s">
        <v>951</v>
      </c>
      <c r="B82" s="814" t="s">
        <v>967</v>
      </c>
      <c r="C82" s="586"/>
      <c r="D82" s="586"/>
      <c r="E82" s="586"/>
      <c r="F82" s="587"/>
      <c r="G82" s="588"/>
      <c r="H82" s="588"/>
      <c r="I82" s="684"/>
      <c r="J82" s="650">
        <f>IFERROR(((VLOOKUP(I82,'Rates - Single Status'!$F$5:$I$50,4,FALSE)/12)*7),0)</f>
        <v>0</v>
      </c>
      <c r="K82" s="650">
        <f t="shared" si="25"/>
        <v>0</v>
      </c>
      <c r="L82" s="685"/>
      <c r="M82" s="685"/>
      <c r="N82" s="685"/>
      <c r="O82" s="594"/>
      <c r="P82" s="594"/>
      <c r="Q82" s="594"/>
      <c r="R82" s="595"/>
      <c r="S82" s="686"/>
      <c r="T82" s="642">
        <f>IFERROR((VLOOKUP(S82,'Rates - Single Status'!$F$5:$M$50,8,FALSE)*F82),0)</f>
        <v>0</v>
      </c>
      <c r="U82" s="642">
        <f t="shared" si="26"/>
        <v>0</v>
      </c>
      <c r="V82" s="642">
        <f t="shared" si="27"/>
        <v>0</v>
      </c>
      <c r="W82" s="674">
        <f t="shared" si="28"/>
        <v>0</v>
      </c>
      <c r="X82" s="522"/>
      <c r="Y82" s="525"/>
      <c r="Z82" s="525"/>
      <c r="AA82" s="675"/>
      <c r="AB82" s="522"/>
      <c r="AC82" s="522"/>
      <c r="AD82" s="522"/>
    </row>
    <row r="83" spans="1:30" ht="15.75" thickBot="1" x14ac:dyDescent="0.3">
      <c r="A83" s="801" t="s">
        <v>951</v>
      </c>
      <c r="B83" s="815" t="s">
        <v>967</v>
      </c>
      <c r="C83" s="599"/>
      <c r="D83" s="599"/>
      <c r="E83" s="599"/>
      <c r="F83" s="600"/>
      <c r="G83" s="601"/>
      <c r="H83" s="601"/>
      <c r="I83" s="687"/>
      <c r="J83" s="660">
        <f>IFERROR(((VLOOKUP(I83,'Rates - Single Status'!$F$5:$I$50,4,FALSE)/12)*7),0)</f>
        <v>0</v>
      </c>
      <c r="K83" s="660">
        <f t="shared" si="25"/>
        <v>0</v>
      </c>
      <c r="L83" s="688"/>
      <c r="M83" s="688"/>
      <c r="N83" s="688"/>
      <c r="O83" s="607"/>
      <c r="P83" s="607"/>
      <c r="Q83" s="607"/>
      <c r="R83" s="608"/>
      <c r="S83" s="689"/>
      <c r="T83" s="663">
        <f>IFERROR((VLOOKUP(S83,'Rates - Single Status'!$F$5:$M$50,8,FALSE)*F83),0)</f>
        <v>0</v>
      </c>
      <c r="U83" s="663">
        <f t="shared" si="26"/>
        <v>0</v>
      </c>
      <c r="V83" s="663">
        <f t="shared" si="27"/>
        <v>0</v>
      </c>
      <c r="W83" s="679">
        <f t="shared" si="28"/>
        <v>0</v>
      </c>
      <c r="X83" s="522"/>
      <c r="Y83" s="525"/>
      <c r="Z83" s="525"/>
      <c r="AA83" s="675"/>
      <c r="AB83" s="522"/>
      <c r="AC83" s="522"/>
      <c r="AD83" s="522"/>
    </row>
    <row r="84" spans="1:30" ht="15.75" thickBot="1" x14ac:dyDescent="0.3">
      <c r="B84" s="521"/>
      <c r="C84" s="521"/>
      <c r="D84" s="521"/>
      <c r="E84" s="521"/>
      <c r="F84" s="522"/>
      <c r="G84" s="522"/>
      <c r="H84" s="522"/>
      <c r="I84" s="525"/>
      <c r="J84" s="664"/>
      <c r="K84" s="664"/>
      <c r="N84" s="664"/>
      <c r="O84" s="521"/>
      <c r="P84" s="521"/>
      <c r="Q84" s="521"/>
      <c r="R84" s="521"/>
      <c r="S84" s="665"/>
      <c r="T84" s="521"/>
      <c r="U84" s="522"/>
      <c r="V84" s="522"/>
      <c r="W84" s="529"/>
      <c r="X84" s="522"/>
      <c r="Y84" s="525"/>
      <c r="Z84" s="525"/>
      <c r="AA84" s="675"/>
      <c r="AB84" s="522"/>
      <c r="AC84" s="522"/>
      <c r="AD84" s="522"/>
    </row>
    <row r="85" spans="1:30" ht="15.75" thickBot="1" x14ac:dyDescent="0.3">
      <c r="B85" s="611" t="s">
        <v>593</v>
      </c>
      <c r="C85" s="612"/>
      <c r="D85" s="613"/>
      <c r="E85" s="613"/>
      <c r="F85" s="614">
        <f>SUM(F44:F83)</f>
        <v>0</v>
      </c>
      <c r="G85" s="614">
        <f>SUM(G44:G83)</f>
        <v>111</v>
      </c>
      <c r="H85" s="614">
        <f>SUM(H44:H83)</f>
        <v>135.75</v>
      </c>
      <c r="I85" s="614"/>
      <c r="J85" s="614">
        <f>SUM(J44:J83)</f>
        <v>61875.19</v>
      </c>
      <c r="K85" s="614">
        <f>SUM(K44:K83)</f>
        <v>53695.651333831964</v>
      </c>
      <c r="L85" s="614">
        <f t="shared" ref="L85:M85" si="29">SUM(L44:L83)</f>
        <v>0</v>
      </c>
      <c r="M85" s="614">
        <f t="shared" si="29"/>
        <v>0</v>
      </c>
      <c r="N85" s="614">
        <f>SUM(N44:N83)</f>
        <v>0</v>
      </c>
      <c r="O85" s="614"/>
      <c r="P85" s="614"/>
      <c r="Q85" s="614">
        <f>SUM(Q44:Q83)</f>
        <v>0</v>
      </c>
      <c r="R85" s="614"/>
      <c r="S85" s="614"/>
      <c r="T85" s="614">
        <f>SUM(T44:T83)</f>
        <v>0</v>
      </c>
      <c r="U85" s="614">
        <f>SUM(U44:U83)</f>
        <v>4898.3998840688109</v>
      </c>
      <c r="V85" s="614">
        <f>SUM(V44:V83)</f>
        <v>10792.825918100225</v>
      </c>
      <c r="W85" s="617">
        <f>SUM(W44:W83)</f>
        <v>69386.877136001014</v>
      </c>
      <c r="X85" s="690"/>
      <c r="Y85" s="691"/>
      <c r="Z85" s="691"/>
      <c r="AA85" s="692"/>
      <c r="AB85" s="690"/>
      <c r="AC85" s="690"/>
      <c r="AD85" s="690"/>
    </row>
    <row r="86" spans="1:30" x14ac:dyDescent="0.25">
      <c r="N86" s="474"/>
      <c r="O86" s="474"/>
      <c r="T86" s="475"/>
      <c r="U86" s="475"/>
      <c r="W86" s="474"/>
      <c r="X86" s="474"/>
      <c r="Y86" s="476"/>
      <c r="Z86" s="476"/>
      <c r="AA86" s="477"/>
    </row>
    <row r="87" spans="1:30" x14ac:dyDescent="0.25">
      <c r="N87" s="474"/>
      <c r="O87" s="474"/>
      <c r="T87" s="475"/>
      <c r="U87" s="475"/>
      <c r="V87" s="620" t="s">
        <v>952</v>
      </c>
      <c r="W87" s="621">
        <f>W85-K85-M85-N85-O85-Q85-T85-U85-V85</f>
        <v>1.4551915228366852E-11</v>
      </c>
      <c r="X87" s="474"/>
      <c r="Y87" s="476"/>
      <c r="Z87" s="476"/>
      <c r="AA87" s="477"/>
    </row>
    <row r="90" spans="1:30" x14ac:dyDescent="0.25">
      <c r="H90" s="474">
        <v>29777</v>
      </c>
      <c r="I90" s="820">
        <f>H90/52.243*H75</f>
        <v>25791.192121432538</v>
      </c>
    </row>
  </sheetData>
  <mergeCells count="12">
    <mergeCell ref="F42:W42"/>
    <mergeCell ref="A2:A3"/>
    <mergeCell ref="B2:B3"/>
    <mergeCell ref="C2:C3"/>
    <mergeCell ref="D2:D3"/>
    <mergeCell ref="E2:E3"/>
    <mergeCell ref="F2:AB2"/>
    <mergeCell ref="A42:A43"/>
    <mergeCell ref="B42:B43"/>
    <mergeCell ref="C42:C43"/>
    <mergeCell ref="D42:D43"/>
    <mergeCell ref="E42:E4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1">
        <x14:dataValidation type="list" allowBlank="1" showInputMessage="1" showErrorMessage="1" xr:uid="{D7540D3C-8541-4D6D-9697-23A115890B1A}">
          <x14:formula1>
            <xm:f>'Rates - Teachers'!$AG$2:$AG$8</xm:f>
          </x14:formula1>
          <xm:sqref>C4:C21 C24:C28 C31:C35 C44:C61 C64:C72 C75:C83</xm:sqref>
        </x14:dataValidation>
        <x14:dataValidation type="list" allowBlank="1" showInputMessage="1" showErrorMessage="1" xr:uid="{87D202D0-AF53-4D3C-A0AC-5B99F9158FE6}">
          <x14:formula1>
            <xm:f>'Rates - Teachers'!$AJ$2:$AJ$4</xm:f>
          </x14:formula1>
          <xm:sqref>N4:N21 N24:N28 N31:N35</xm:sqref>
        </x14:dataValidation>
        <x14:dataValidation type="list" allowBlank="1" showInputMessage="1" showErrorMessage="1" xr:uid="{8A5422DA-4998-470D-9F94-568D8D4147D9}">
          <x14:formula1>
            <xm:f>'Rates - Teachers'!$AI$2:$AI$4</xm:f>
          </x14:formula1>
          <xm:sqref>U4:U36 P44:P84</xm:sqref>
        </x14:dataValidation>
        <x14:dataValidation type="list" allowBlank="1" showInputMessage="1" showErrorMessage="1" xr:uid="{8F58098F-0992-4957-83C6-251AF8E7BE8D}">
          <x14:formula1>
            <xm:f>'Rates - Teachers'!$AH$2:$AH$4</xm:f>
          </x14:formula1>
          <xm:sqref>T4:T36 O44:O84</xm:sqref>
        </x14:dataValidation>
        <x14:dataValidation type="list" allowBlank="1" showInputMessage="1" showErrorMessage="1" xr:uid="{BCC30FF4-450F-4DD1-850F-6BBE9FA18B79}">
          <x14:formula1>
            <xm:f>'Rates - Teachers'!$AG$2:$AG$11</xm:f>
          </x14:formula1>
          <xm:sqref>C36 C22:C23 C29:C30 C62:C63 C73:C74 C84</xm:sqref>
        </x14:dataValidation>
        <x14:dataValidation type="list" allowBlank="1" showInputMessage="1" showErrorMessage="1" xr:uid="{E41DC0CD-1515-4238-B002-107BE25869A2}">
          <x14:formula1>
            <xm:f>'Rates - Single Status'!$F$5:$F$50</xm:f>
          </x14:formula1>
          <xm:sqref>I44:I72 S44:S84 I75:I83</xm:sqref>
        </x14:dataValidation>
        <x14:dataValidation type="list" allowBlank="1" showInputMessage="1" showErrorMessage="1" xr:uid="{2EB943ED-3D41-4B5A-B19C-4187B244C4AA}">
          <x14:formula1>
            <xm:f>'Rates - Teachers'!$AE$2:$AE$3</xm:f>
          </x14:formula1>
          <xm:sqref>L4:L35 W4:W36 P4:P36 R44:R84 L44:L61 L64:L72 L75:L83</xm:sqref>
        </x14:dataValidation>
        <x14:dataValidation type="list" allowBlank="1" showInputMessage="1" showErrorMessage="1" xr:uid="{41B014A0-92C8-40C5-8019-10D3A4C25F54}">
          <x14:formula1>
            <xm:f>'Rates - Teachers'!$M$2:$M$7</xm:f>
          </x14:formula1>
          <xm:sqref>N22:N23 N29:N30 N36</xm:sqref>
        </x14:dataValidation>
        <x14:dataValidation type="list" allowBlank="1" showInputMessage="1" showErrorMessage="1" xr:uid="{60234C8E-D564-4888-9B78-5E638E33D270}">
          <x14:formula1>
            <xm:f>'Rates - Teachers'!$B$2:$B$59</xm:f>
          </x14:formula1>
          <xm:sqref>I4:I36 X4:X36</xm:sqref>
        </x14:dataValidation>
        <x14:dataValidation type="list" allowBlank="1" showInputMessage="1" showErrorMessage="1" xr:uid="{4FE8B61B-8931-465A-A1F7-C49E9FC2D858}">
          <x14:formula1>
            <xm:f>'Rates - Teachers'!$AF$3:$AF$7</xm:f>
          </x14:formula1>
          <xm:sqref>D29:D30 D36 D22:D23</xm:sqref>
        </x14:dataValidation>
        <x14:dataValidation type="list" allowBlank="1" showInputMessage="1" showErrorMessage="1" xr:uid="{EADCB09C-0B9C-4AA6-97EC-53CB018B5EB2}">
          <x14:formula1>
            <xm:f>'Rates - Teachers'!$AF$2:$AF$8</xm:f>
          </x14:formula1>
          <xm:sqref>D75:D83 D24:D28 D31:D35 D44:D61 D64:D72 D4:D21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F0F25-41D0-4AA6-B5A8-FAA90344D71F}">
  <sheetPr>
    <tabColor rgb="FFFF0000"/>
  </sheetPr>
  <dimension ref="A1:R58"/>
  <sheetViews>
    <sheetView topLeftCell="B1" workbookViewId="0">
      <selection activeCell="M5" sqref="M5"/>
    </sheetView>
  </sheetViews>
  <sheetFormatPr defaultColWidth="9.140625" defaultRowHeight="15" x14ac:dyDescent="0.25"/>
  <cols>
    <col min="1" max="10" width="9.140625" style="474"/>
    <col min="11" max="11" width="15.85546875" style="474" customWidth="1"/>
    <col min="12" max="12" width="10.5703125" style="474" customWidth="1"/>
    <col min="13" max="16384" width="9.140625" style="474"/>
  </cols>
  <sheetData>
    <row r="1" spans="1:14" ht="18" customHeight="1" x14ac:dyDescent="0.25">
      <c r="A1" s="961" t="s">
        <v>103</v>
      </c>
      <c r="B1" s="963" t="s">
        <v>104</v>
      </c>
      <c r="C1" s="965">
        <v>45017</v>
      </c>
      <c r="D1" s="966"/>
      <c r="E1" s="966"/>
      <c r="F1" s="966"/>
      <c r="G1" s="966"/>
      <c r="H1" s="966"/>
      <c r="I1" s="966"/>
      <c r="J1" s="967"/>
    </row>
    <row r="2" spans="1:14" ht="18" customHeight="1" x14ac:dyDescent="0.25">
      <c r="A2" s="961"/>
      <c r="B2" s="963"/>
      <c r="C2" s="968" t="s">
        <v>105</v>
      </c>
      <c r="D2" s="969"/>
      <c r="E2" s="969"/>
      <c r="F2" s="969"/>
      <c r="G2" s="969"/>
      <c r="H2" s="969"/>
      <c r="I2" s="969"/>
      <c r="J2" s="970"/>
      <c r="K2" s="717"/>
      <c r="N2" s="717"/>
    </row>
    <row r="3" spans="1:14" ht="24" x14ac:dyDescent="0.25">
      <c r="A3" s="961"/>
      <c r="B3" s="963"/>
      <c r="C3" s="971" t="s">
        <v>106</v>
      </c>
      <c r="D3" s="972"/>
      <c r="E3" s="975" t="s">
        <v>107</v>
      </c>
      <c r="F3" s="718" t="s">
        <v>108</v>
      </c>
      <c r="G3" s="977" t="s">
        <v>109</v>
      </c>
      <c r="H3" s="718" t="s">
        <v>110</v>
      </c>
      <c r="I3" s="719"/>
      <c r="J3" s="720" t="s">
        <v>111</v>
      </c>
    </row>
    <row r="4" spans="1:14" s="724" customFormat="1" ht="60" x14ac:dyDescent="0.25">
      <c r="A4" s="962"/>
      <c r="B4" s="964"/>
      <c r="C4" s="973"/>
      <c r="D4" s="974"/>
      <c r="E4" s="976"/>
      <c r="F4" s="721" t="s">
        <v>112</v>
      </c>
      <c r="G4" s="978"/>
      <c r="H4" s="721" t="s">
        <v>113</v>
      </c>
      <c r="I4" s="722">
        <v>0.03</v>
      </c>
      <c r="J4" s="723" t="s">
        <v>114</v>
      </c>
      <c r="L4" s="724" t="s">
        <v>115</v>
      </c>
      <c r="M4" s="724" t="s">
        <v>116</v>
      </c>
    </row>
    <row r="5" spans="1:14" x14ac:dyDescent="0.25">
      <c r="A5" s="979" t="s">
        <v>117</v>
      </c>
      <c r="B5" s="982" t="s">
        <v>118</v>
      </c>
      <c r="C5" s="985" t="s">
        <v>119</v>
      </c>
      <c r="D5" s="725">
        <v>1389</v>
      </c>
      <c r="E5" s="988" t="s">
        <v>120</v>
      </c>
      <c r="F5" s="726" t="s">
        <v>121</v>
      </c>
      <c r="G5" s="727"/>
      <c r="H5" s="728">
        <v>99774</v>
      </c>
      <c r="I5" s="728">
        <f>H5*1.03</f>
        <v>102767.22</v>
      </c>
      <c r="J5" s="729">
        <v>51.72</v>
      </c>
      <c r="K5" s="729"/>
      <c r="L5" s="728">
        <f>I5-I6</f>
        <v>3640.0200000000041</v>
      </c>
      <c r="M5" s="729">
        <f>(L5/12)*6</f>
        <v>1820.010000000002</v>
      </c>
    </row>
    <row r="6" spans="1:14" x14ac:dyDescent="0.25">
      <c r="A6" s="980"/>
      <c r="B6" s="983"/>
      <c r="C6" s="986"/>
      <c r="D6" s="725"/>
      <c r="E6" s="989"/>
      <c r="F6" s="730" t="s">
        <v>122</v>
      </c>
      <c r="G6" s="731"/>
      <c r="H6" s="728">
        <v>96240</v>
      </c>
      <c r="I6" s="728">
        <f t="shared" ref="I6:I50" si="0">H6*1.03</f>
        <v>99127.2</v>
      </c>
      <c r="J6" s="729">
        <v>49.88</v>
      </c>
      <c r="K6" s="729"/>
      <c r="L6" s="728">
        <f>I6-I7</f>
        <v>3640.0199999999895</v>
      </c>
      <c r="M6" s="729">
        <f>(L6/12)*6</f>
        <v>1820.0099999999948</v>
      </c>
    </row>
    <row r="7" spans="1:14" x14ac:dyDescent="0.25">
      <c r="A7" s="980"/>
      <c r="B7" s="983"/>
      <c r="C7" s="986"/>
      <c r="D7" s="732">
        <v>1280</v>
      </c>
      <c r="E7" s="990"/>
      <c r="F7" s="733" t="s">
        <v>123</v>
      </c>
      <c r="G7" s="734"/>
      <c r="H7" s="728">
        <v>92706</v>
      </c>
      <c r="I7" s="728">
        <f t="shared" si="0"/>
        <v>95487.180000000008</v>
      </c>
      <c r="J7" s="729">
        <v>48.05</v>
      </c>
      <c r="K7" s="729"/>
      <c r="L7" s="728">
        <f t="shared" ref="L7:L49" si="1">I7-I8</f>
        <v>2426.6800000000076</v>
      </c>
      <c r="M7" s="729">
        <f t="shared" ref="M7:M49" si="2">(L7/12)*6</f>
        <v>1213.3400000000038</v>
      </c>
    </row>
    <row r="8" spans="1:14" x14ac:dyDescent="0.25">
      <c r="A8" s="980"/>
      <c r="B8" s="983"/>
      <c r="C8" s="986"/>
      <c r="D8" s="735">
        <v>1279</v>
      </c>
      <c r="E8" s="991" t="s">
        <v>21</v>
      </c>
      <c r="F8" s="736" t="s">
        <v>124</v>
      </c>
      <c r="G8" s="737"/>
      <c r="H8" s="728">
        <v>90350</v>
      </c>
      <c r="I8" s="728">
        <f t="shared" si="0"/>
        <v>93060.5</v>
      </c>
      <c r="J8" s="729">
        <v>46.83</v>
      </c>
      <c r="L8" s="728">
        <f t="shared" si="1"/>
        <v>4246.6900000000023</v>
      </c>
      <c r="M8" s="729">
        <f t="shared" si="2"/>
        <v>2123.3450000000012</v>
      </c>
    </row>
    <row r="9" spans="1:14" x14ac:dyDescent="0.25">
      <c r="A9" s="980"/>
      <c r="B9" s="983"/>
      <c r="C9" s="986"/>
      <c r="D9" s="738"/>
      <c r="E9" s="992"/>
      <c r="F9" s="739" t="s">
        <v>125</v>
      </c>
      <c r="G9" s="740"/>
      <c r="H9" s="728">
        <v>86227</v>
      </c>
      <c r="I9" s="728">
        <f t="shared" si="0"/>
        <v>88813.81</v>
      </c>
      <c r="J9" s="729">
        <v>44.69</v>
      </c>
      <c r="L9" s="728">
        <f t="shared" si="1"/>
        <v>4246.6900000000023</v>
      </c>
      <c r="M9" s="729">
        <f t="shared" si="2"/>
        <v>2123.3450000000012</v>
      </c>
    </row>
    <row r="10" spans="1:14" x14ac:dyDescent="0.25">
      <c r="A10" s="980"/>
      <c r="B10" s="983"/>
      <c r="C10" s="986"/>
      <c r="D10" s="741">
        <v>1120</v>
      </c>
      <c r="E10" s="993"/>
      <c r="F10" s="742" t="s">
        <v>126</v>
      </c>
      <c r="G10" s="743"/>
      <c r="H10" s="728">
        <v>82104</v>
      </c>
      <c r="I10" s="728">
        <f t="shared" si="0"/>
        <v>84567.12</v>
      </c>
      <c r="J10" s="729">
        <v>42.56</v>
      </c>
      <c r="L10" s="744">
        <v>0</v>
      </c>
      <c r="M10" s="744">
        <v>0</v>
      </c>
    </row>
    <row r="11" spans="1:14" x14ac:dyDescent="0.25">
      <c r="A11" s="980"/>
      <c r="B11" s="983"/>
      <c r="C11" s="986"/>
      <c r="D11" s="745">
        <v>1119</v>
      </c>
      <c r="E11" s="988" t="s">
        <v>127</v>
      </c>
      <c r="F11" s="726" t="s">
        <v>52</v>
      </c>
      <c r="G11" s="727"/>
      <c r="H11" s="728">
        <v>78146</v>
      </c>
      <c r="I11" s="728">
        <f t="shared" si="0"/>
        <v>80490.38</v>
      </c>
      <c r="J11" s="729">
        <v>40.5</v>
      </c>
      <c r="L11" s="728">
        <f t="shared" si="1"/>
        <v>3677.1000000000058</v>
      </c>
      <c r="M11" s="729">
        <f t="shared" si="2"/>
        <v>1838.5500000000029</v>
      </c>
    </row>
    <row r="12" spans="1:14" x14ac:dyDescent="0.25">
      <c r="A12" s="980"/>
      <c r="B12" s="983"/>
      <c r="C12" s="986"/>
      <c r="D12" s="746"/>
      <c r="E12" s="989"/>
      <c r="F12" s="730" t="s">
        <v>51</v>
      </c>
      <c r="G12" s="731"/>
      <c r="H12" s="728">
        <v>74576</v>
      </c>
      <c r="I12" s="728">
        <f t="shared" si="0"/>
        <v>76813.279999999999</v>
      </c>
      <c r="J12" s="729">
        <v>38.65</v>
      </c>
      <c r="K12" s="729"/>
      <c r="L12" s="728">
        <f t="shared" si="1"/>
        <v>3676.0699999999924</v>
      </c>
      <c r="M12" s="729">
        <f t="shared" si="2"/>
        <v>1838.0349999999962</v>
      </c>
    </row>
    <row r="13" spans="1:14" x14ac:dyDescent="0.25">
      <c r="A13" s="980"/>
      <c r="B13" s="983"/>
      <c r="C13" s="986"/>
      <c r="D13" s="747">
        <v>990</v>
      </c>
      <c r="E13" s="990"/>
      <c r="F13" s="733" t="s">
        <v>48</v>
      </c>
      <c r="G13" s="734"/>
      <c r="H13" s="728">
        <v>71007</v>
      </c>
      <c r="I13" s="728">
        <f t="shared" si="0"/>
        <v>73137.210000000006</v>
      </c>
      <c r="J13" s="729">
        <v>36.799999999999997</v>
      </c>
      <c r="K13" s="729"/>
      <c r="L13" s="728">
        <v>0</v>
      </c>
      <c r="M13" s="728">
        <v>0</v>
      </c>
    </row>
    <row r="14" spans="1:14" x14ac:dyDescent="0.25">
      <c r="A14" s="980"/>
      <c r="B14" s="983"/>
      <c r="C14" s="986"/>
      <c r="D14" s="748">
        <v>989</v>
      </c>
      <c r="E14" s="991" t="s">
        <v>128</v>
      </c>
      <c r="F14" s="736" t="s">
        <v>62</v>
      </c>
      <c r="G14" s="737"/>
      <c r="H14" s="728">
        <v>68032</v>
      </c>
      <c r="I14" s="728">
        <f t="shared" si="0"/>
        <v>70072.960000000006</v>
      </c>
      <c r="J14" s="729">
        <v>35.26</v>
      </c>
      <c r="L14" s="728">
        <f t="shared" si="1"/>
        <v>2818.0800000000017</v>
      </c>
      <c r="M14" s="729">
        <f t="shared" si="2"/>
        <v>1409.0400000000009</v>
      </c>
    </row>
    <row r="15" spans="1:14" x14ac:dyDescent="0.25">
      <c r="A15" s="980"/>
      <c r="B15" s="983"/>
      <c r="C15" s="986"/>
      <c r="D15" s="749"/>
      <c r="E15" s="992"/>
      <c r="F15" s="739" t="s">
        <v>61</v>
      </c>
      <c r="G15" s="740"/>
      <c r="H15" s="728">
        <v>65296</v>
      </c>
      <c r="I15" s="728">
        <f t="shared" si="0"/>
        <v>67254.880000000005</v>
      </c>
      <c r="J15" s="729">
        <v>33.840000000000003</v>
      </c>
      <c r="L15" s="728">
        <f t="shared" si="1"/>
        <v>2083.6900000000023</v>
      </c>
      <c r="M15" s="729">
        <f t="shared" si="2"/>
        <v>1041.8450000000012</v>
      </c>
    </row>
    <row r="16" spans="1:14" x14ac:dyDescent="0.25">
      <c r="A16" s="981"/>
      <c r="B16" s="984"/>
      <c r="C16" s="986"/>
      <c r="D16" s="750">
        <v>890</v>
      </c>
      <c r="E16" s="993"/>
      <c r="F16" s="742" t="s">
        <v>60</v>
      </c>
      <c r="G16" s="743"/>
      <c r="H16" s="728">
        <v>63273</v>
      </c>
      <c r="I16" s="728">
        <f t="shared" si="0"/>
        <v>65171.19</v>
      </c>
      <c r="J16" s="729">
        <v>32.799999999999997</v>
      </c>
      <c r="K16" s="728"/>
      <c r="L16" s="728">
        <f t="shared" si="1"/>
        <v>2451.4000000000015</v>
      </c>
      <c r="M16" s="729">
        <f t="shared" si="2"/>
        <v>1225.7000000000007</v>
      </c>
    </row>
    <row r="17" spans="1:18" x14ac:dyDescent="0.25">
      <c r="A17" s="979" t="s">
        <v>129</v>
      </c>
      <c r="B17" s="982" t="s">
        <v>130</v>
      </c>
      <c r="C17" s="986"/>
      <c r="D17" s="745">
        <v>889</v>
      </c>
      <c r="E17" s="988" t="s">
        <v>131</v>
      </c>
      <c r="F17" s="726" t="s">
        <v>132</v>
      </c>
      <c r="G17" s="727"/>
      <c r="H17" s="728">
        <v>60893</v>
      </c>
      <c r="I17" s="728">
        <f t="shared" si="0"/>
        <v>62719.79</v>
      </c>
      <c r="J17" s="729">
        <v>31.56</v>
      </c>
      <c r="L17" s="728">
        <f t="shared" si="1"/>
        <v>1836.489999999998</v>
      </c>
      <c r="M17" s="729">
        <f t="shared" si="2"/>
        <v>918.24499999999898</v>
      </c>
    </row>
    <row r="18" spans="1:18" ht="15.75" x14ac:dyDescent="0.25">
      <c r="A18" s="980"/>
      <c r="B18" s="983"/>
      <c r="C18" s="986"/>
      <c r="D18" s="746"/>
      <c r="E18" s="989"/>
      <c r="F18" s="730" t="s">
        <v>133</v>
      </c>
      <c r="G18" s="731"/>
      <c r="H18" s="728">
        <v>59110</v>
      </c>
      <c r="I18" s="728">
        <f t="shared" si="0"/>
        <v>60883.3</v>
      </c>
      <c r="J18" s="729">
        <v>30.64</v>
      </c>
      <c r="L18" s="728">
        <f t="shared" si="1"/>
        <v>1839.5800000000017</v>
      </c>
      <c r="M18" s="729">
        <f t="shared" si="2"/>
        <v>919.79000000000087</v>
      </c>
      <c r="R18" s="751"/>
    </row>
    <row r="19" spans="1:18" ht="15.75" x14ac:dyDescent="0.25">
      <c r="A19" s="980"/>
      <c r="B19" s="983"/>
      <c r="C19" s="987"/>
      <c r="D19" s="747">
        <v>762</v>
      </c>
      <c r="E19" s="990"/>
      <c r="F19" s="733" t="s">
        <v>134</v>
      </c>
      <c r="G19" s="734"/>
      <c r="H19" s="728">
        <v>57324</v>
      </c>
      <c r="I19" s="728">
        <f t="shared" si="0"/>
        <v>59043.72</v>
      </c>
      <c r="J19" s="729">
        <v>29.71</v>
      </c>
      <c r="L19" s="744">
        <v>0</v>
      </c>
      <c r="M19" s="744">
        <v>0</v>
      </c>
      <c r="R19" s="751"/>
    </row>
    <row r="20" spans="1:18" ht="15.75" x14ac:dyDescent="0.25">
      <c r="A20" s="980"/>
      <c r="B20" s="983"/>
      <c r="C20" s="985" t="s">
        <v>135</v>
      </c>
      <c r="D20" s="748">
        <v>761</v>
      </c>
      <c r="E20" s="991" t="s">
        <v>136</v>
      </c>
      <c r="F20" s="736" t="s">
        <v>137</v>
      </c>
      <c r="G20" s="737"/>
      <c r="H20" s="728">
        <v>55539</v>
      </c>
      <c r="I20" s="728">
        <f t="shared" si="0"/>
        <v>57205.17</v>
      </c>
      <c r="J20" s="729">
        <v>28.79</v>
      </c>
      <c r="L20" s="728">
        <f t="shared" si="1"/>
        <v>2449.3399999999965</v>
      </c>
      <c r="M20" s="729">
        <f t="shared" si="2"/>
        <v>1224.6699999999983</v>
      </c>
      <c r="R20" s="751"/>
    </row>
    <row r="21" spans="1:18" ht="15.75" x14ac:dyDescent="0.25">
      <c r="A21" s="980"/>
      <c r="B21" s="983"/>
      <c r="C21" s="986"/>
      <c r="D21" s="749"/>
      <c r="E21" s="992"/>
      <c r="F21" s="739" t="s">
        <v>138</v>
      </c>
      <c r="G21" s="740"/>
      <c r="H21" s="728">
        <v>53161</v>
      </c>
      <c r="I21" s="728">
        <f t="shared" si="0"/>
        <v>54755.83</v>
      </c>
      <c r="J21" s="729">
        <v>27.55</v>
      </c>
      <c r="L21" s="728">
        <f t="shared" si="1"/>
        <v>1695.3799999999974</v>
      </c>
      <c r="M21" s="729">
        <f t="shared" si="2"/>
        <v>847.68999999999869</v>
      </c>
      <c r="R21" s="751"/>
    </row>
    <row r="22" spans="1:18" x14ac:dyDescent="0.25">
      <c r="A22" s="980"/>
      <c r="B22" s="983"/>
      <c r="C22" s="986"/>
      <c r="D22" s="749"/>
      <c r="E22" s="992"/>
      <c r="F22" s="739" t="s">
        <v>139</v>
      </c>
      <c r="G22" s="740">
        <v>43</v>
      </c>
      <c r="H22" s="728">
        <v>51515</v>
      </c>
      <c r="I22" s="728">
        <f t="shared" si="0"/>
        <v>53060.450000000004</v>
      </c>
      <c r="J22" s="729">
        <v>26.7</v>
      </c>
      <c r="L22" s="728">
        <f t="shared" si="1"/>
        <v>1033.0900000000038</v>
      </c>
      <c r="M22" s="729">
        <f t="shared" si="2"/>
        <v>516.54500000000189</v>
      </c>
      <c r="R22" s="752"/>
    </row>
    <row r="23" spans="1:18" x14ac:dyDescent="0.25">
      <c r="A23" s="980"/>
      <c r="B23" s="983"/>
      <c r="C23" s="994"/>
      <c r="D23" s="750">
        <v>597</v>
      </c>
      <c r="E23" s="993"/>
      <c r="F23" s="742" t="s">
        <v>140</v>
      </c>
      <c r="G23" s="743">
        <v>42</v>
      </c>
      <c r="H23" s="728">
        <v>50512</v>
      </c>
      <c r="I23" s="728">
        <f t="shared" si="0"/>
        <v>52027.360000000001</v>
      </c>
      <c r="J23" s="729">
        <v>26.18</v>
      </c>
      <c r="L23" s="728">
        <f t="shared" si="1"/>
        <v>1044.4199999999983</v>
      </c>
      <c r="M23" s="729">
        <f t="shared" si="2"/>
        <v>522.20999999999913</v>
      </c>
    </row>
    <row r="24" spans="1:18" x14ac:dyDescent="0.25">
      <c r="A24" s="980"/>
      <c r="B24" s="983"/>
      <c r="C24" s="995" t="s">
        <v>141</v>
      </c>
      <c r="D24" s="753">
        <v>596</v>
      </c>
      <c r="E24" s="996" t="s">
        <v>142</v>
      </c>
      <c r="F24" s="754" t="s">
        <v>143</v>
      </c>
      <c r="G24" s="755">
        <v>41</v>
      </c>
      <c r="H24" s="756">
        <v>49498</v>
      </c>
      <c r="I24" s="728">
        <f t="shared" si="0"/>
        <v>50982.94</v>
      </c>
      <c r="J24" s="757">
        <v>25.66</v>
      </c>
      <c r="L24" s="728">
        <f t="shared" si="1"/>
        <v>2140.3400000000038</v>
      </c>
      <c r="M24" s="729">
        <f t="shared" si="2"/>
        <v>1070.1700000000019</v>
      </c>
    </row>
    <row r="25" spans="1:18" x14ac:dyDescent="0.25">
      <c r="A25" s="980"/>
      <c r="B25" s="983"/>
      <c r="C25" s="986"/>
      <c r="D25" s="758"/>
      <c r="E25" s="997"/>
      <c r="F25" s="759" t="s">
        <v>144</v>
      </c>
      <c r="G25" s="760">
        <v>39</v>
      </c>
      <c r="H25" s="756">
        <v>47420</v>
      </c>
      <c r="I25" s="728">
        <f t="shared" si="0"/>
        <v>48842.6</v>
      </c>
      <c r="J25" s="757">
        <v>24.58</v>
      </c>
      <c r="L25" s="728">
        <f t="shared" si="1"/>
        <v>984.68000000000029</v>
      </c>
      <c r="M25" s="729">
        <f t="shared" si="2"/>
        <v>492.34000000000015</v>
      </c>
    </row>
    <row r="26" spans="1:18" x14ac:dyDescent="0.25">
      <c r="A26" s="980"/>
      <c r="B26" s="983"/>
      <c r="C26" s="986"/>
      <c r="D26" s="758"/>
      <c r="E26" s="997"/>
      <c r="F26" s="759" t="s">
        <v>145</v>
      </c>
      <c r="G26" s="760">
        <v>38</v>
      </c>
      <c r="H26" s="756">
        <v>46464</v>
      </c>
      <c r="I26" s="728">
        <f t="shared" si="0"/>
        <v>47857.919999999998</v>
      </c>
      <c r="J26" s="757">
        <v>24.08</v>
      </c>
      <c r="L26" s="728">
        <f t="shared" si="1"/>
        <v>1053.6899999999951</v>
      </c>
      <c r="M26" s="729">
        <f t="shared" si="2"/>
        <v>526.84499999999753</v>
      </c>
    </row>
    <row r="27" spans="1:18" x14ac:dyDescent="0.25">
      <c r="A27" s="980"/>
      <c r="B27" s="984"/>
      <c r="C27" s="986"/>
      <c r="D27" s="761">
        <v>555</v>
      </c>
      <c r="E27" s="998"/>
      <c r="F27" s="762" t="s">
        <v>146</v>
      </c>
      <c r="G27" s="763">
        <v>37</v>
      </c>
      <c r="H27" s="756">
        <v>45441</v>
      </c>
      <c r="I27" s="728">
        <f t="shared" si="0"/>
        <v>46804.23</v>
      </c>
      <c r="J27" s="757">
        <v>23.55</v>
      </c>
      <c r="K27" s="728"/>
      <c r="L27" s="744">
        <v>0</v>
      </c>
      <c r="M27" s="744">
        <v>0</v>
      </c>
    </row>
    <row r="28" spans="1:18" x14ac:dyDescent="0.25">
      <c r="A28" s="980"/>
      <c r="B28" s="982" t="s">
        <v>147</v>
      </c>
      <c r="C28" s="986"/>
      <c r="D28" s="748">
        <v>554</v>
      </c>
      <c r="E28" s="991" t="s">
        <v>148</v>
      </c>
      <c r="F28" s="736" t="s">
        <v>149</v>
      </c>
      <c r="G28" s="737">
        <v>36</v>
      </c>
      <c r="H28" s="728">
        <v>44428</v>
      </c>
      <c r="I28" s="728">
        <f t="shared" si="0"/>
        <v>45760.840000000004</v>
      </c>
      <c r="J28" s="729">
        <v>23.03</v>
      </c>
      <c r="L28" s="728">
        <f>I28-I29</f>
        <v>2085.75</v>
      </c>
      <c r="M28" s="729">
        <f>(L28/12)*6</f>
        <v>1042.875</v>
      </c>
    </row>
    <row r="29" spans="1:18" x14ac:dyDescent="0.25">
      <c r="A29" s="980"/>
      <c r="B29" s="983"/>
      <c r="C29" s="986"/>
      <c r="D29" s="749"/>
      <c r="E29" s="992"/>
      <c r="F29" s="739" t="s">
        <v>150</v>
      </c>
      <c r="G29" s="740">
        <v>34</v>
      </c>
      <c r="H29" s="728">
        <v>42403</v>
      </c>
      <c r="I29" s="728">
        <f t="shared" si="0"/>
        <v>43675.090000000004</v>
      </c>
      <c r="J29" s="729">
        <v>21.98</v>
      </c>
      <c r="L29" s="728">
        <f t="shared" si="1"/>
        <v>1014.5500000000029</v>
      </c>
      <c r="M29" s="729">
        <f t="shared" si="2"/>
        <v>507.27500000000146</v>
      </c>
    </row>
    <row r="30" spans="1:18" x14ac:dyDescent="0.25">
      <c r="A30" s="980"/>
      <c r="B30" s="983"/>
      <c r="C30" s="986"/>
      <c r="D30" s="749"/>
      <c r="E30" s="992"/>
      <c r="F30" s="739" t="s">
        <v>151</v>
      </c>
      <c r="G30" s="740">
        <v>33</v>
      </c>
      <c r="H30" s="728">
        <v>41418</v>
      </c>
      <c r="I30" s="728">
        <f t="shared" si="0"/>
        <v>42660.54</v>
      </c>
      <c r="J30" s="729">
        <v>21.47</v>
      </c>
      <c r="L30" s="728">
        <f t="shared" si="1"/>
        <v>1232.9099999999962</v>
      </c>
      <c r="M30" s="729">
        <f t="shared" si="2"/>
        <v>616.45499999999811</v>
      </c>
    </row>
    <row r="31" spans="1:18" x14ac:dyDescent="0.25">
      <c r="A31" s="981"/>
      <c r="B31" s="983"/>
      <c r="C31" s="986"/>
      <c r="D31" s="750">
        <v>503</v>
      </c>
      <c r="E31" s="993"/>
      <c r="F31" s="742" t="s">
        <v>152</v>
      </c>
      <c r="G31" s="743">
        <v>32</v>
      </c>
      <c r="H31" s="728">
        <v>40221</v>
      </c>
      <c r="I31" s="728">
        <f t="shared" si="0"/>
        <v>41427.630000000005</v>
      </c>
      <c r="J31" s="729">
        <v>20.85</v>
      </c>
      <c r="L31" s="744">
        <v>0</v>
      </c>
      <c r="M31" s="744">
        <v>0</v>
      </c>
    </row>
    <row r="32" spans="1:18" x14ac:dyDescent="0.25">
      <c r="A32" s="979" t="s">
        <v>153</v>
      </c>
      <c r="B32" s="983"/>
      <c r="C32" s="986"/>
      <c r="D32" s="745">
        <v>502</v>
      </c>
      <c r="E32" s="988" t="s">
        <v>154</v>
      </c>
      <c r="F32" s="726" t="s">
        <v>155</v>
      </c>
      <c r="G32" s="727">
        <v>31</v>
      </c>
      <c r="H32" s="728">
        <v>39186</v>
      </c>
      <c r="I32" s="728">
        <f t="shared" si="0"/>
        <v>40361.58</v>
      </c>
      <c r="J32" s="729">
        <v>20.309999999999999</v>
      </c>
      <c r="K32" s="729"/>
      <c r="L32" s="728">
        <f>I32-I33</f>
        <v>1905.5</v>
      </c>
      <c r="M32" s="729">
        <f>(L32/12)*6</f>
        <v>952.75</v>
      </c>
    </row>
    <row r="33" spans="1:13" x14ac:dyDescent="0.25">
      <c r="A33" s="980"/>
      <c r="B33" s="983"/>
      <c r="C33" s="986"/>
      <c r="D33" s="746"/>
      <c r="E33" s="989"/>
      <c r="F33" s="730" t="s">
        <v>156</v>
      </c>
      <c r="G33" s="731">
        <v>29</v>
      </c>
      <c r="H33" s="728">
        <v>37336</v>
      </c>
      <c r="I33" s="728">
        <f t="shared" si="0"/>
        <v>38456.080000000002</v>
      </c>
      <c r="J33" s="729">
        <v>19.350000000000001</v>
      </c>
      <c r="K33" s="729"/>
      <c r="L33" s="728">
        <f t="shared" si="1"/>
        <v>1638.7300000000032</v>
      </c>
      <c r="M33" s="729">
        <f>(L33/12)*6</f>
        <v>819.3650000000016</v>
      </c>
    </row>
    <row r="34" spans="1:13" x14ac:dyDescent="0.25">
      <c r="A34" s="980"/>
      <c r="B34" s="983"/>
      <c r="C34" s="986"/>
      <c r="D34" s="746"/>
      <c r="E34" s="989"/>
      <c r="F34" s="730" t="s">
        <v>157</v>
      </c>
      <c r="G34" s="731">
        <v>27</v>
      </c>
      <c r="H34" s="728">
        <v>35745</v>
      </c>
      <c r="I34" s="728">
        <f t="shared" si="0"/>
        <v>36817.35</v>
      </c>
      <c r="J34" s="729">
        <v>18.53</v>
      </c>
      <c r="K34" s="729"/>
      <c r="L34" s="728">
        <f t="shared" si="1"/>
        <v>938.32999999999447</v>
      </c>
      <c r="M34" s="729">
        <f t="shared" si="2"/>
        <v>469.16499999999724</v>
      </c>
    </row>
    <row r="35" spans="1:13" x14ac:dyDescent="0.25">
      <c r="A35" s="980"/>
      <c r="B35" s="983"/>
      <c r="C35" s="986"/>
      <c r="D35" s="747">
        <v>468</v>
      </c>
      <c r="E35" s="999"/>
      <c r="F35" s="733" t="s">
        <v>158</v>
      </c>
      <c r="G35" s="734">
        <v>26</v>
      </c>
      <c r="H35" s="728">
        <v>34834</v>
      </c>
      <c r="I35" s="728">
        <f t="shared" si="0"/>
        <v>35879.020000000004</v>
      </c>
      <c r="J35" s="729">
        <v>18.059999999999999</v>
      </c>
      <c r="K35" s="729"/>
      <c r="L35" s="744">
        <v>0</v>
      </c>
      <c r="M35" s="744">
        <v>0</v>
      </c>
    </row>
    <row r="36" spans="1:13" x14ac:dyDescent="0.25">
      <c r="A36" s="980"/>
      <c r="B36" s="983"/>
      <c r="C36" s="986"/>
      <c r="D36" s="749">
        <v>467</v>
      </c>
      <c r="E36" s="1000" t="s">
        <v>159</v>
      </c>
      <c r="F36" s="764" t="s">
        <v>160</v>
      </c>
      <c r="G36" s="765">
        <v>25</v>
      </c>
      <c r="H36" s="728">
        <v>33945</v>
      </c>
      <c r="I36" s="728">
        <f t="shared" si="0"/>
        <v>34963.35</v>
      </c>
      <c r="J36" s="729">
        <v>17.59</v>
      </c>
      <c r="L36" s="728">
        <f t="shared" si="1"/>
        <v>1925.0699999999997</v>
      </c>
      <c r="M36" s="729">
        <f t="shared" si="2"/>
        <v>962.53499999999985</v>
      </c>
    </row>
    <row r="37" spans="1:13" x14ac:dyDescent="0.25">
      <c r="A37" s="980"/>
      <c r="B37" s="983"/>
      <c r="C37" s="986"/>
      <c r="D37" s="749"/>
      <c r="E37" s="992"/>
      <c r="F37" s="739" t="s">
        <v>161</v>
      </c>
      <c r="G37" s="740">
        <v>23</v>
      </c>
      <c r="H37" s="728">
        <v>32076</v>
      </c>
      <c r="I37" s="728">
        <f t="shared" si="0"/>
        <v>33038.28</v>
      </c>
      <c r="J37" s="729">
        <v>16.63</v>
      </c>
      <c r="L37" s="728">
        <f t="shared" si="1"/>
        <v>1833.3999999999978</v>
      </c>
      <c r="M37" s="729">
        <f t="shared" si="2"/>
        <v>916.69999999999891</v>
      </c>
    </row>
    <row r="38" spans="1:13" x14ac:dyDescent="0.25">
      <c r="A38" s="980"/>
      <c r="B38" s="983"/>
      <c r="C38" s="986"/>
      <c r="D38" s="749"/>
      <c r="E38" s="992"/>
      <c r="F38" s="739" t="s">
        <v>162</v>
      </c>
      <c r="G38" s="740">
        <v>20</v>
      </c>
      <c r="H38" s="728">
        <v>30296</v>
      </c>
      <c r="I38" s="728">
        <f t="shared" si="0"/>
        <v>31204.880000000001</v>
      </c>
      <c r="J38" s="729">
        <v>15.7</v>
      </c>
      <c r="L38" s="728">
        <f t="shared" si="1"/>
        <v>534.56999999999971</v>
      </c>
      <c r="M38" s="729">
        <f t="shared" si="2"/>
        <v>267.28499999999985</v>
      </c>
    </row>
    <row r="39" spans="1:13" x14ac:dyDescent="0.25">
      <c r="A39" s="980"/>
      <c r="B39" s="983"/>
      <c r="C39" s="986"/>
      <c r="D39" s="750">
        <v>423</v>
      </c>
      <c r="E39" s="993"/>
      <c r="F39" s="742" t="s">
        <v>163</v>
      </c>
      <c r="G39" s="743">
        <v>19</v>
      </c>
      <c r="H39" s="728">
        <v>29777</v>
      </c>
      <c r="I39" s="728">
        <f t="shared" si="0"/>
        <v>30670.31</v>
      </c>
      <c r="J39" s="729">
        <v>15.43</v>
      </c>
      <c r="L39" s="744">
        <v>0</v>
      </c>
      <c r="M39" s="744">
        <v>0</v>
      </c>
    </row>
    <row r="40" spans="1:13" x14ac:dyDescent="0.25">
      <c r="A40" s="980"/>
      <c r="B40" s="983"/>
      <c r="C40" s="986"/>
      <c r="D40" s="745">
        <v>422</v>
      </c>
      <c r="E40" s="988" t="s">
        <v>164</v>
      </c>
      <c r="F40" s="726" t="s">
        <v>165</v>
      </c>
      <c r="G40" s="727">
        <v>17</v>
      </c>
      <c r="H40" s="728">
        <v>28770</v>
      </c>
      <c r="I40" s="728">
        <f t="shared" si="0"/>
        <v>29633.100000000002</v>
      </c>
      <c r="J40" s="729">
        <v>14.91</v>
      </c>
      <c r="L40" s="728">
        <f t="shared" si="1"/>
        <v>996.01000000000204</v>
      </c>
      <c r="M40" s="729">
        <f t="shared" si="2"/>
        <v>498.00500000000102</v>
      </c>
    </row>
    <row r="41" spans="1:13" x14ac:dyDescent="0.25">
      <c r="A41" s="980"/>
      <c r="B41" s="983"/>
      <c r="C41" s="986"/>
      <c r="D41" s="746"/>
      <c r="E41" s="989"/>
      <c r="F41" s="730" t="s">
        <v>166</v>
      </c>
      <c r="G41" s="731">
        <v>15</v>
      </c>
      <c r="H41" s="728">
        <v>27803</v>
      </c>
      <c r="I41" s="728">
        <f t="shared" si="0"/>
        <v>28637.09</v>
      </c>
      <c r="J41" s="729">
        <v>14.41</v>
      </c>
      <c r="L41" s="728">
        <f t="shared" si="1"/>
        <v>483.06999999999971</v>
      </c>
      <c r="M41" s="729">
        <f t="shared" si="2"/>
        <v>241.53499999999985</v>
      </c>
    </row>
    <row r="42" spans="1:13" x14ac:dyDescent="0.25">
      <c r="A42" s="980"/>
      <c r="B42" s="983"/>
      <c r="C42" s="986"/>
      <c r="D42" s="746"/>
      <c r="E42" s="989"/>
      <c r="F42" s="730" t="s">
        <v>167</v>
      </c>
      <c r="G42" s="731">
        <v>14</v>
      </c>
      <c r="H42" s="728">
        <v>27334</v>
      </c>
      <c r="I42" s="728">
        <f t="shared" si="0"/>
        <v>28154.02</v>
      </c>
      <c r="J42" s="729">
        <v>14.17</v>
      </c>
      <c r="L42" s="728">
        <f t="shared" si="1"/>
        <v>940.38999999999942</v>
      </c>
      <c r="M42" s="729">
        <f t="shared" si="2"/>
        <v>470.19499999999971</v>
      </c>
    </row>
    <row r="43" spans="1:13" x14ac:dyDescent="0.25">
      <c r="A43" s="980"/>
      <c r="B43" s="984"/>
      <c r="C43" s="986"/>
      <c r="D43" s="747">
        <v>384</v>
      </c>
      <c r="E43" s="990"/>
      <c r="F43" s="733" t="s">
        <v>168</v>
      </c>
      <c r="G43" s="734">
        <v>12</v>
      </c>
      <c r="H43" s="728">
        <v>26421</v>
      </c>
      <c r="I43" s="728">
        <f t="shared" si="0"/>
        <v>27213.63</v>
      </c>
      <c r="J43" s="729">
        <v>13.69</v>
      </c>
      <c r="L43" s="728">
        <f t="shared" si="1"/>
        <v>455.26000000000204</v>
      </c>
      <c r="M43" s="729">
        <f t="shared" si="2"/>
        <v>227.63000000000102</v>
      </c>
    </row>
    <row r="44" spans="1:13" x14ac:dyDescent="0.25">
      <c r="A44" s="980"/>
      <c r="B44" s="982" t="s">
        <v>169</v>
      </c>
      <c r="C44" s="986"/>
      <c r="D44" s="748">
        <v>383</v>
      </c>
      <c r="E44" s="991" t="s">
        <v>170</v>
      </c>
      <c r="F44" s="736" t="s">
        <v>171</v>
      </c>
      <c r="G44" s="737">
        <v>11</v>
      </c>
      <c r="H44" s="728">
        <v>25979</v>
      </c>
      <c r="I44" s="728">
        <f t="shared" si="0"/>
        <v>26758.37</v>
      </c>
      <c r="J44" s="729">
        <v>13.47</v>
      </c>
      <c r="L44" s="728">
        <f t="shared" si="1"/>
        <v>885.79999999999927</v>
      </c>
      <c r="M44" s="729">
        <f t="shared" si="2"/>
        <v>442.89999999999964</v>
      </c>
    </row>
    <row r="45" spans="1:13" x14ac:dyDescent="0.25">
      <c r="A45" s="980"/>
      <c r="B45" s="983"/>
      <c r="C45" s="986"/>
      <c r="D45" s="749"/>
      <c r="E45" s="992"/>
      <c r="F45" s="739" t="s">
        <v>172</v>
      </c>
      <c r="G45" s="740">
        <v>9</v>
      </c>
      <c r="H45" s="728">
        <v>25119</v>
      </c>
      <c r="I45" s="728">
        <f t="shared" si="0"/>
        <v>25872.57</v>
      </c>
      <c r="J45" s="729">
        <v>13.02</v>
      </c>
      <c r="L45" s="728">
        <f t="shared" si="1"/>
        <v>429.5099999999984</v>
      </c>
      <c r="M45" s="729">
        <f t="shared" si="2"/>
        <v>214.7549999999992</v>
      </c>
    </row>
    <row r="46" spans="1:13" x14ac:dyDescent="0.25">
      <c r="A46" s="980"/>
      <c r="B46" s="983"/>
      <c r="C46" s="986"/>
      <c r="D46" s="750">
        <v>344</v>
      </c>
      <c r="E46" s="993"/>
      <c r="F46" s="742" t="s">
        <v>173</v>
      </c>
      <c r="G46" s="743">
        <v>8</v>
      </c>
      <c r="H46" s="728">
        <v>24702</v>
      </c>
      <c r="I46" s="728">
        <f t="shared" si="0"/>
        <v>25443.06</v>
      </c>
      <c r="J46" s="729">
        <v>12.8</v>
      </c>
      <c r="L46" s="728">
        <f t="shared" si="1"/>
        <v>420.2400000000016</v>
      </c>
      <c r="M46" s="729">
        <f t="shared" si="2"/>
        <v>210.1200000000008</v>
      </c>
    </row>
    <row r="47" spans="1:13" x14ac:dyDescent="0.25">
      <c r="A47" s="980"/>
      <c r="B47" s="983"/>
      <c r="C47" s="986"/>
      <c r="D47" s="745">
        <v>343</v>
      </c>
      <c r="E47" s="988" t="s">
        <v>174</v>
      </c>
      <c r="F47" s="726" t="s">
        <v>175</v>
      </c>
      <c r="G47" s="727">
        <v>7</v>
      </c>
      <c r="H47" s="728">
        <v>24294</v>
      </c>
      <c r="I47" s="728">
        <f t="shared" si="0"/>
        <v>25022.82</v>
      </c>
      <c r="J47" s="729">
        <v>12.59</v>
      </c>
      <c r="L47" s="728">
        <f t="shared" si="1"/>
        <v>413.02999999999884</v>
      </c>
      <c r="M47" s="729">
        <f t="shared" si="2"/>
        <v>206.51499999999942</v>
      </c>
    </row>
    <row r="48" spans="1:13" x14ac:dyDescent="0.25">
      <c r="A48" s="980"/>
      <c r="B48" s="983"/>
      <c r="C48" s="986"/>
      <c r="D48" s="747">
        <v>306</v>
      </c>
      <c r="E48" s="990"/>
      <c r="F48" s="733" t="s">
        <v>176</v>
      </c>
      <c r="G48" s="734">
        <v>6</v>
      </c>
      <c r="H48" s="728">
        <v>23893</v>
      </c>
      <c r="I48" s="728">
        <f t="shared" si="0"/>
        <v>24609.79</v>
      </c>
      <c r="J48" s="729">
        <v>12.38</v>
      </c>
      <c r="L48" s="728">
        <f t="shared" si="1"/>
        <v>404.79000000000087</v>
      </c>
      <c r="M48" s="729">
        <f t="shared" si="2"/>
        <v>202.39500000000044</v>
      </c>
    </row>
    <row r="49" spans="1:13" ht="18" x14ac:dyDescent="0.25">
      <c r="A49" s="980"/>
      <c r="B49" s="983"/>
      <c r="C49" s="986"/>
      <c r="D49" s="748">
        <v>305</v>
      </c>
      <c r="E49" s="766" t="s">
        <v>177</v>
      </c>
      <c r="F49" s="767" t="s">
        <v>178</v>
      </c>
      <c r="G49" s="768">
        <v>5</v>
      </c>
      <c r="H49" s="728">
        <v>23500</v>
      </c>
      <c r="I49" s="728">
        <f t="shared" si="0"/>
        <v>24205</v>
      </c>
      <c r="J49" s="729">
        <v>12.18</v>
      </c>
      <c r="L49" s="728">
        <f t="shared" si="1"/>
        <v>397.57999999999811</v>
      </c>
      <c r="M49" s="729">
        <f t="shared" si="2"/>
        <v>198.78999999999905</v>
      </c>
    </row>
    <row r="50" spans="1:13" ht="18.75" thickBot="1" x14ac:dyDescent="0.3">
      <c r="A50" s="981"/>
      <c r="B50" s="984"/>
      <c r="C50" s="994"/>
      <c r="D50" s="769">
        <v>258</v>
      </c>
      <c r="E50" s="770" t="s">
        <v>179</v>
      </c>
      <c r="F50" s="771" t="s">
        <v>180</v>
      </c>
      <c r="G50" s="772">
        <v>4</v>
      </c>
      <c r="H50" s="728">
        <v>23114</v>
      </c>
      <c r="I50" s="728">
        <f t="shared" si="0"/>
        <v>23807.420000000002</v>
      </c>
      <c r="J50" s="729">
        <v>11.98</v>
      </c>
      <c r="L50" s="744">
        <v>0</v>
      </c>
      <c r="M50" s="744">
        <v>0</v>
      </c>
    </row>
    <row r="51" spans="1:13" x14ac:dyDescent="0.25">
      <c r="A51" s="521"/>
      <c r="B51" s="521"/>
      <c r="C51" s="521"/>
      <c r="D51" s="521"/>
      <c r="E51" s="521"/>
      <c r="F51" s="521"/>
      <c r="G51" s="521"/>
      <c r="H51" s="521"/>
      <c r="I51" s="521"/>
      <c r="J51" s="521"/>
    </row>
    <row r="57" spans="1:13" ht="15" customHeight="1" x14ac:dyDescent="0.25"/>
    <row r="58" spans="1:13" ht="15" customHeight="1" x14ac:dyDescent="0.25"/>
  </sheetData>
  <mergeCells count="30">
    <mergeCell ref="A32:A50"/>
    <mergeCell ref="E32:E35"/>
    <mergeCell ref="E36:E39"/>
    <mergeCell ref="E40:E43"/>
    <mergeCell ref="B44:B50"/>
    <mergeCell ref="E44:E46"/>
    <mergeCell ref="E47:E48"/>
    <mergeCell ref="A5:A16"/>
    <mergeCell ref="B5:B16"/>
    <mergeCell ref="C5:C19"/>
    <mergeCell ref="E5:E7"/>
    <mergeCell ref="E8:E10"/>
    <mergeCell ref="E11:E13"/>
    <mergeCell ref="E14:E16"/>
    <mergeCell ref="A17:A31"/>
    <mergeCell ref="B17:B27"/>
    <mergeCell ref="E17:E19"/>
    <mergeCell ref="C20:C23"/>
    <mergeCell ref="E20:E23"/>
    <mergeCell ref="C24:C50"/>
    <mergeCell ref="E24:E27"/>
    <mergeCell ref="B28:B43"/>
    <mergeCell ref="E28:E31"/>
    <mergeCell ref="A1:A4"/>
    <mergeCell ref="B1:B4"/>
    <mergeCell ref="C1:J1"/>
    <mergeCell ref="C2:J2"/>
    <mergeCell ref="C3:D4"/>
    <mergeCell ref="E3:E4"/>
    <mergeCell ref="G3: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theme="7" tint="0.59999389629810485"/>
  </sheetPr>
  <dimension ref="A1:S73"/>
  <sheetViews>
    <sheetView zoomScale="90" zoomScaleNormal="90" workbookViewId="0">
      <selection activeCell="C17" sqref="C17:F17"/>
    </sheetView>
  </sheetViews>
  <sheetFormatPr defaultColWidth="9.140625" defaultRowHeight="12.75" x14ac:dyDescent="0.2"/>
  <cols>
    <col min="1" max="1" width="46.42578125" style="260" customWidth="1"/>
    <col min="2" max="2" width="14.42578125" style="260" customWidth="1"/>
    <col min="3" max="3" width="18" style="260" customWidth="1"/>
    <col min="4" max="4" width="18.5703125" style="260" customWidth="1"/>
    <col min="5" max="6" width="18.140625" style="260" customWidth="1"/>
    <col min="7" max="16384" width="9.140625" style="260"/>
  </cols>
  <sheetData>
    <row r="1" spans="1:12" ht="54.75" customHeight="1" x14ac:dyDescent="0.2">
      <c r="A1" s="465" t="s">
        <v>843</v>
      </c>
      <c r="B1" s="466"/>
      <c r="C1" s="466"/>
      <c r="D1" s="466"/>
      <c r="E1" s="466"/>
      <c r="F1" s="466"/>
      <c r="G1" s="466"/>
      <c r="H1" s="466"/>
      <c r="I1" s="466"/>
      <c r="J1" s="466"/>
      <c r="K1" s="466"/>
      <c r="L1" s="466"/>
    </row>
    <row r="2" spans="1:12" x14ac:dyDescent="0.2">
      <c r="A2" s="466" t="str">
        <f>'Original Budget'!D3</f>
        <v/>
      </c>
      <c r="B2" s="466"/>
      <c r="C2" s="466"/>
      <c r="D2" s="466"/>
      <c r="E2" s="466"/>
      <c r="F2" s="466"/>
      <c r="G2" s="466"/>
      <c r="H2" s="466"/>
      <c r="I2" s="466"/>
      <c r="J2" s="466"/>
      <c r="K2" s="466"/>
      <c r="L2" s="466"/>
    </row>
    <row r="3" spans="1:12" x14ac:dyDescent="0.2">
      <c r="A3" s="396" t="s">
        <v>800</v>
      </c>
      <c r="B3" s="861"/>
      <c r="C3" s="397"/>
      <c r="D3" s="397"/>
      <c r="E3" s="397"/>
      <c r="F3" s="398"/>
    </row>
    <row r="4" spans="1:12" x14ac:dyDescent="0.2">
      <c r="A4" s="399" t="s">
        <v>803</v>
      </c>
      <c r="B4" s="862">
        <f>-IFERROR(VLOOKUP(A2,SBS!D7:I71,6,0),0)</f>
        <v>0</v>
      </c>
      <c r="C4" s="1049"/>
      <c r="D4" s="1049"/>
      <c r="E4" s="1049"/>
      <c r="F4" s="1050"/>
    </row>
    <row r="5" spans="1:12" x14ac:dyDescent="0.2">
      <c r="A5" s="399" t="s">
        <v>804</v>
      </c>
      <c r="B5" s="862">
        <f>IFERROR(-VLOOKUP(A2,Dedels!B:I,8,0),0)</f>
        <v>0</v>
      </c>
      <c r="C5" s="1049"/>
      <c r="D5" s="1049"/>
      <c r="E5" s="1049"/>
      <c r="F5" s="1050"/>
    </row>
    <row r="6" spans="1:12" x14ac:dyDescent="0.2">
      <c r="A6" s="399" t="s">
        <v>805</v>
      </c>
      <c r="B6" s="862">
        <f>-IFERROR(VLOOKUP(A2,NNDR!D:G,4,0),0)</f>
        <v>0</v>
      </c>
      <c r="C6" s="834" t="s">
        <v>806</v>
      </c>
      <c r="D6" s="834"/>
      <c r="E6" s="834"/>
      <c r="F6" s="835"/>
    </row>
    <row r="7" spans="1:12" x14ac:dyDescent="0.2">
      <c r="A7" s="399" t="s">
        <v>1066</v>
      </c>
      <c r="B7" s="862"/>
      <c r="C7" s="1049"/>
      <c r="D7" s="1049"/>
      <c r="E7" s="1049"/>
      <c r="F7" s="1050"/>
    </row>
    <row r="8" spans="1:12" x14ac:dyDescent="0.2">
      <c r="A8" s="399" t="s">
        <v>1067</v>
      </c>
      <c r="B8" s="862"/>
      <c r="C8" s="1049"/>
      <c r="D8" s="1049"/>
      <c r="E8" s="1049"/>
      <c r="F8" s="1050"/>
    </row>
    <row r="9" spans="1:12" x14ac:dyDescent="0.2">
      <c r="A9" s="399" t="s">
        <v>1068</v>
      </c>
      <c r="B9" s="862"/>
      <c r="C9" s="1049"/>
      <c r="D9" s="1049"/>
      <c r="E9" s="1049"/>
      <c r="F9" s="1050"/>
    </row>
    <row r="10" spans="1:12" x14ac:dyDescent="0.2">
      <c r="A10" s="399" t="s">
        <v>1069</v>
      </c>
      <c r="B10" s="862"/>
      <c r="C10" s="1049"/>
      <c r="D10" s="1049"/>
      <c r="E10" s="1049"/>
      <c r="F10" s="1050"/>
    </row>
    <row r="11" spans="1:12" x14ac:dyDescent="0.2">
      <c r="A11" s="399" t="s">
        <v>807</v>
      </c>
      <c r="B11" s="862"/>
      <c r="C11" s="1049"/>
      <c r="D11" s="1049"/>
      <c r="E11" s="1049"/>
      <c r="F11" s="1050"/>
    </row>
    <row r="12" spans="1:12" x14ac:dyDescent="0.2">
      <c r="A12" s="399" t="s">
        <v>808</v>
      </c>
      <c r="B12" s="862">
        <v>0</v>
      </c>
      <c r="C12" s="1049"/>
      <c r="D12" s="1049"/>
      <c r="E12" s="1049"/>
      <c r="F12" s="1050"/>
    </row>
    <row r="13" spans="1:12" x14ac:dyDescent="0.2">
      <c r="A13" s="399" t="s">
        <v>809</v>
      </c>
      <c r="B13" s="862">
        <f>IFERROR((-Growth!F12),0)</f>
        <v>0</v>
      </c>
      <c r="C13" s="1049"/>
      <c r="D13" s="1049"/>
      <c r="E13" s="1049"/>
      <c r="F13" s="1050"/>
    </row>
    <row r="14" spans="1:12" x14ac:dyDescent="0.2">
      <c r="A14" s="399" t="s">
        <v>844</v>
      </c>
      <c r="B14" s="862"/>
      <c r="C14" s="1109" t="s">
        <v>1065</v>
      </c>
      <c r="D14" s="1109"/>
      <c r="E14" s="1109"/>
      <c r="F14" s="1110"/>
    </row>
    <row r="15" spans="1:12" x14ac:dyDescent="0.2">
      <c r="A15" s="399" t="s">
        <v>810</v>
      </c>
      <c r="B15" s="862"/>
      <c r="C15" s="1049"/>
      <c r="D15" s="1049"/>
      <c r="E15" s="1049"/>
      <c r="F15" s="1050"/>
    </row>
    <row r="16" spans="1:12" x14ac:dyDescent="0.2">
      <c r="A16" s="399" t="s">
        <v>811</v>
      </c>
      <c r="B16" s="862"/>
      <c r="C16" s="1049"/>
      <c r="D16" s="1049"/>
      <c r="E16" s="1049"/>
      <c r="F16" s="1050"/>
    </row>
    <row r="17" spans="1:6" x14ac:dyDescent="0.2">
      <c r="A17" s="399"/>
      <c r="B17" s="862"/>
      <c r="C17" s="1049"/>
      <c r="D17" s="1049"/>
      <c r="E17" s="1049"/>
      <c r="F17" s="1050"/>
    </row>
    <row r="18" spans="1:6" x14ac:dyDescent="0.2">
      <c r="A18" s="399"/>
      <c r="B18" s="862"/>
      <c r="C18" s="1049"/>
      <c r="D18" s="1049"/>
      <c r="E18" s="1049"/>
      <c r="F18" s="1050"/>
    </row>
    <row r="19" spans="1:6" x14ac:dyDescent="0.2">
      <c r="A19" s="399"/>
      <c r="B19" s="862"/>
      <c r="C19" s="1049"/>
      <c r="D19" s="1049"/>
      <c r="E19" s="1049"/>
      <c r="F19" s="1050"/>
    </row>
    <row r="20" spans="1:6" x14ac:dyDescent="0.2">
      <c r="A20" s="399"/>
      <c r="B20" s="862"/>
      <c r="C20" s="1049"/>
      <c r="D20" s="1049"/>
      <c r="E20" s="1049"/>
      <c r="F20" s="1050"/>
    </row>
    <row r="21" spans="1:6" x14ac:dyDescent="0.2">
      <c r="A21" s="399"/>
      <c r="B21" s="862"/>
      <c r="C21" s="1049"/>
      <c r="D21" s="1049"/>
      <c r="E21" s="1049"/>
      <c r="F21" s="1050"/>
    </row>
    <row r="22" spans="1:6" ht="13.5" thickBot="1" x14ac:dyDescent="0.25">
      <c r="A22" s="399"/>
      <c r="B22" s="863">
        <f>SUM(B4:B21)</f>
        <v>0</v>
      </c>
      <c r="C22" s="1049"/>
      <c r="D22" s="1049"/>
      <c r="E22" s="1049"/>
      <c r="F22" s="1050"/>
    </row>
    <row r="23" spans="1:6" x14ac:dyDescent="0.2">
      <c r="A23" s="399" t="s">
        <v>812</v>
      </c>
      <c r="B23" s="864">
        <f>B22-'Revised Budget'!E9</f>
        <v>0</v>
      </c>
      <c r="C23" s="1049"/>
      <c r="D23" s="1049"/>
      <c r="E23" s="1049"/>
      <c r="F23" s="1050"/>
    </row>
    <row r="24" spans="1:6" x14ac:dyDescent="0.2">
      <c r="A24" s="399"/>
      <c r="B24" s="862"/>
      <c r="C24" s="1049"/>
      <c r="D24" s="1049"/>
      <c r="E24" s="1049"/>
      <c r="F24" s="1050"/>
    </row>
    <row r="25" spans="1:6" x14ac:dyDescent="0.2">
      <c r="A25" s="399"/>
      <c r="B25" s="349"/>
      <c r="F25" s="400"/>
    </row>
    <row r="26" spans="1:6" x14ac:dyDescent="0.2">
      <c r="A26" s="401"/>
      <c r="B26" s="402"/>
      <c r="C26" s="403"/>
      <c r="D26" s="403"/>
      <c r="E26" s="403"/>
      <c r="F26" s="404"/>
    </row>
    <row r="27" spans="1:6" x14ac:dyDescent="0.2">
      <c r="B27" s="349"/>
    </row>
    <row r="28" spans="1:6" x14ac:dyDescent="0.2">
      <c r="A28" s="467" t="s">
        <v>995</v>
      </c>
      <c r="B28" s="865" t="s">
        <v>996</v>
      </c>
      <c r="C28" s="397"/>
      <c r="D28" s="397"/>
      <c r="E28" s="397"/>
      <c r="F28" s="398"/>
    </row>
    <row r="29" spans="1:6" x14ac:dyDescent="0.2">
      <c r="A29" s="399"/>
      <c r="B29" s="349"/>
      <c r="F29" s="400"/>
    </row>
    <row r="30" spans="1:6" x14ac:dyDescent="0.2">
      <c r="A30" s="399" t="s">
        <v>997</v>
      </c>
      <c r="B30" s="469"/>
      <c r="F30" s="400"/>
    </row>
    <row r="31" spans="1:6" x14ac:dyDescent="0.2">
      <c r="A31" s="399" t="s">
        <v>998</v>
      </c>
      <c r="B31" s="469"/>
      <c r="F31" s="400"/>
    </row>
    <row r="32" spans="1:6" x14ac:dyDescent="0.2">
      <c r="A32" s="399"/>
      <c r="F32" s="400"/>
    </row>
    <row r="33" spans="1:6" x14ac:dyDescent="0.2">
      <c r="A33" s="399" t="s">
        <v>816</v>
      </c>
      <c r="F33" s="400"/>
    </row>
    <row r="34" spans="1:6" x14ac:dyDescent="0.2">
      <c r="A34" s="1107"/>
      <c r="B34" s="1108"/>
      <c r="C34" s="1108"/>
      <c r="D34" s="1108"/>
      <c r="E34" s="1108"/>
      <c r="F34" s="400"/>
    </row>
    <row r="35" spans="1:6" x14ac:dyDescent="0.2">
      <c r="A35" s="401"/>
      <c r="B35" s="403"/>
      <c r="C35" s="403"/>
      <c r="D35" s="403"/>
      <c r="E35" s="403"/>
      <c r="F35" s="404"/>
    </row>
    <row r="36" spans="1:6" x14ac:dyDescent="0.2">
      <c r="B36" s="349"/>
    </row>
    <row r="37" spans="1:6" ht="25.5" x14ac:dyDescent="0.2">
      <c r="A37" s="467" t="s">
        <v>813</v>
      </c>
      <c r="B37" s="406" t="s">
        <v>1075</v>
      </c>
      <c r="C37" s="407" t="s">
        <v>1076</v>
      </c>
      <c r="D37" s="397"/>
      <c r="E37" s="397"/>
      <c r="F37" s="398"/>
    </row>
    <row r="38" spans="1:6" x14ac:dyDescent="0.2">
      <c r="A38" s="399"/>
      <c r="B38" s="349"/>
      <c r="F38" s="400"/>
    </row>
    <row r="39" spans="1:6" x14ac:dyDescent="0.2">
      <c r="A39" s="399" t="s">
        <v>814</v>
      </c>
      <c r="B39" s="469"/>
      <c r="C39" s="469"/>
      <c r="F39" s="400"/>
    </row>
    <row r="40" spans="1:6" x14ac:dyDescent="0.2">
      <c r="A40" s="399" t="s">
        <v>815</v>
      </c>
      <c r="B40" s="469"/>
      <c r="C40" s="469"/>
      <c r="F40" s="400"/>
    </row>
    <row r="41" spans="1:6" x14ac:dyDescent="0.2">
      <c r="A41" s="399"/>
      <c r="F41" s="400"/>
    </row>
    <row r="42" spans="1:6" x14ac:dyDescent="0.2">
      <c r="A42" s="399" t="s">
        <v>816</v>
      </c>
      <c r="F42" s="400"/>
    </row>
    <row r="43" spans="1:6" x14ac:dyDescent="0.2">
      <c r="A43" s="1107"/>
      <c r="B43" s="1108"/>
      <c r="C43" s="1108"/>
      <c r="D43" s="1108"/>
      <c r="E43" s="1108"/>
      <c r="F43" s="400"/>
    </row>
    <row r="44" spans="1:6" x14ac:dyDescent="0.2">
      <c r="A44" s="401"/>
      <c r="B44" s="403"/>
      <c r="C44" s="403"/>
      <c r="D44" s="403"/>
      <c r="E44" s="403"/>
      <c r="F44" s="404"/>
    </row>
    <row r="46" spans="1:6" x14ac:dyDescent="0.2">
      <c r="A46" s="467" t="s">
        <v>817</v>
      </c>
      <c r="B46" s="397"/>
      <c r="C46" s="397"/>
      <c r="D46" s="397"/>
      <c r="E46" s="397"/>
      <c r="F46" s="398"/>
    </row>
    <row r="47" spans="1:6" x14ac:dyDescent="0.2">
      <c r="A47" s="1054" t="s">
        <v>1010</v>
      </c>
      <c r="B47" s="1055"/>
      <c r="C47" s="1055"/>
      <c r="D47" s="1055"/>
      <c r="E47" s="1055"/>
      <c r="F47" s="1056"/>
    </row>
    <row r="48" spans="1:6" ht="43.5" customHeight="1" x14ac:dyDescent="0.2">
      <c r="A48" s="1057" t="s">
        <v>818</v>
      </c>
      <c r="B48" s="1029"/>
      <c r="C48" s="1029"/>
      <c r="D48" s="1029"/>
      <c r="E48" s="1029"/>
      <c r="F48" s="1030"/>
    </row>
    <row r="49" spans="1:19" x14ac:dyDescent="0.2">
      <c r="A49" s="470"/>
      <c r="B49" s="471"/>
      <c r="C49" s="471"/>
      <c r="D49" s="471"/>
      <c r="E49" s="471"/>
      <c r="F49" s="472"/>
    </row>
    <row r="50" spans="1:19" x14ac:dyDescent="0.2">
      <c r="A50" s="470"/>
      <c r="B50" s="471"/>
      <c r="C50" s="471"/>
      <c r="D50" s="471"/>
      <c r="E50" s="471"/>
      <c r="F50" s="472"/>
    </row>
    <row r="51" spans="1:19" x14ac:dyDescent="0.2">
      <c r="A51" s="470"/>
      <c r="B51" s="471"/>
      <c r="C51" s="471"/>
      <c r="D51" s="471"/>
      <c r="E51" s="471"/>
      <c r="F51" s="472"/>
    </row>
    <row r="52" spans="1:19" x14ac:dyDescent="0.2">
      <c r="A52" s="470"/>
      <c r="B52" s="471"/>
      <c r="C52" s="471"/>
      <c r="D52" s="471"/>
      <c r="E52" s="471"/>
      <c r="F52" s="472"/>
    </row>
    <row r="53" spans="1:19" x14ac:dyDescent="0.2">
      <c r="A53" s="470"/>
      <c r="B53" s="471"/>
      <c r="C53" s="471"/>
      <c r="D53" s="471"/>
      <c r="E53" s="471"/>
      <c r="F53" s="472"/>
    </row>
    <row r="54" spans="1:19" x14ac:dyDescent="0.2">
      <c r="A54" s="401"/>
      <c r="B54" s="403"/>
      <c r="C54" s="403"/>
      <c r="D54" s="403"/>
      <c r="E54" s="403"/>
      <c r="F54" s="404"/>
    </row>
    <row r="56" spans="1:19" ht="15.75" x14ac:dyDescent="0.25">
      <c r="A56" s="468" t="s">
        <v>730</v>
      </c>
      <c r="B56" s="412"/>
      <c r="C56" s="412"/>
      <c r="D56" s="412"/>
      <c r="E56" s="412"/>
      <c r="F56" s="412"/>
      <c r="G56" s="412"/>
      <c r="H56" s="412"/>
      <c r="I56" s="412"/>
      <c r="J56" s="412"/>
      <c r="K56" s="412"/>
      <c r="L56" s="412"/>
      <c r="M56" s="412"/>
      <c r="N56" s="412"/>
      <c r="O56" s="412"/>
      <c r="P56" s="412"/>
      <c r="Q56" s="413"/>
      <c r="R56" s="413"/>
      <c r="S56" s="398"/>
    </row>
    <row r="57" spans="1:19" ht="15.75" x14ac:dyDescent="0.25">
      <c r="A57" s="414"/>
      <c r="B57" s="415"/>
      <c r="C57" s="415"/>
      <c r="D57" s="415"/>
      <c r="E57" s="415"/>
      <c r="F57" s="415"/>
      <c r="G57" s="415"/>
      <c r="H57" s="415"/>
      <c r="I57" s="415"/>
      <c r="J57" s="415"/>
      <c r="K57" s="415"/>
      <c r="L57" s="415"/>
      <c r="M57" s="415"/>
      <c r="N57" s="415"/>
      <c r="O57" s="415"/>
      <c r="P57" s="415"/>
      <c r="Q57" s="416"/>
      <c r="R57" s="416"/>
      <c r="S57" s="400"/>
    </row>
    <row r="58" spans="1:19" ht="15.75" x14ac:dyDescent="0.25">
      <c r="A58" s="417"/>
      <c r="B58" s="415" t="s">
        <v>819</v>
      </c>
      <c r="C58" s="415" t="s">
        <v>820</v>
      </c>
      <c r="D58" s="415" t="s">
        <v>821</v>
      </c>
      <c r="E58" s="415">
        <v>1</v>
      </c>
      <c r="F58" s="415">
        <v>2</v>
      </c>
      <c r="G58" s="415">
        <v>3</v>
      </c>
      <c r="H58" s="415">
        <v>4</v>
      </c>
      <c r="I58" s="415">
        <v>5</v>
      </c>
      <c r="J58" s="415">
        <v>6</v>
      </c>
      <c r="K58" s="415">
        <v>7</v>
      </c>
      <c r="L58" s="415">
        <v>8</v>
      </c>
      <c r="M58" s="415">
        <v>9</v>
      </c>
      <c r="N58" s="415">
        <v>10</v>
      </c>
      <c r="O58" s="415">
        <v>11</v>
      </c>
      <c r="P58" s="415">
        <v>12</v>
      </c>
      <c r="Q58" s="415">
        <v>13</v>
      </c>
      <c r="R58" s="418" t="s">
        <v>186</v>
      </c>
      <c r="S58" s="400"/>
    </row>
    <row r="59" spans="1:19" x14ac:dyDescent="0.2">
      <c r="A59" s="419"/>
      <c r="B59" s="416"/>
      <c r="C59" s="416"/>
      <c r="D59" s="416"/>
      <c r="E59" s="416"/>
      <c r="F59" s="416"/>
      <c r="G59" s="416"/>
      <c r="H59" s="416"/>
      <c r="I59" s="416"/>
      <c r="J59" s="416"/>
      <c r="K59" s="416"/>
      <c r="L59" s="416"/>
      <c r="M59" s="416"/>
      <c r="N59" s="416"/>
      <c r="O59" s="416"/>
      <c r="P59" s="416"/>
      <c r="Q59" s="416"/>
      <c r="R59" s="416"/>
      <c r="S59" s="400"/>
    </row>
    <row r="60" spans="1:19" ht="15.75" x14ac:dyDescent="0.25">
      <c r="A60" s="421" t="s">
        <v>822</v>
      </c>
      <c r="B60" s="473"/>
      <c r="C60" s="473"/>
      <c r="D60" s="473"/>
      <c r="E60" s="473"/>
      <c r="F60" s="473"/>
      <c r="G60" s="473"/>
      <c r="H60" s="473"/>
      <c r="I60" s="473"/>
      <c r="J60" s="473"/>
      <c r="K60" s="473"/>
      <c r="L60" s="473"/>
      <c r="M60" s="473"/>
      <c r="N60" s="473"/>
      <c r="O60" s="473"/>
      <c r="P60" s="473"/>
      <c r="Q60" s="473"/>
      <c r="R60" s="411">
        <f>SUM(D60:Q60)</f>
        <v>0</v>
      </c>
      <c r="S60" s="400"/>
    </row>
    <row r="61" spans="1:19" ht="15.75" x14ac:dyDescent="0.25">
      <c r="A61" s="421" t="s">
        <v>1077</v>
      </c>
      <c r="B61" s="473"/>
      <c r="C61" s="473"/>
      <c r="D61" s="473"/>
      <c r="E61" s="473"/>
      <c r="F61" s="473"/>
      <c r="G61" s="473"/>
      <c r="H61" s="473"/>
      <c r="I61" s="473"/>
      <c r="J61" s="473"/>
      <c r="K61" s="473"/>
      <c r="L61" s="473"/>
      <c r="M61" s="473"/>
      <c r="N61" s="473"/>
      <c r="O61" s="473"/>
      <c r="P61" s="473"/>
      <c r="Q61" s="473"/>
      <c r="R61" s="411">
        <f t="shared" ref="R61:R62" si="0">SUM(D61:Q61)</f>
        <v>0</v>
      </c>
      <c r="S61" s="400"/>
    </row>
    <row r="62" spans="1:19" ht="15.75" x14ac:dyDescent="0.25">
      <c r="A62" s="420"/>
      <c r="B62" s="473"/>
      <c r="C62" s="473"/>
      <c r="D62" s="473"/>
      <c r="E62" s="473"/>
      <c r="F62" s="473"/>
      <c r="G62" s="473"/>
      <c r="H62" s="473"/>
      <c r="I62" s="473"/>
      <c r="J62" s="473"/>
      <c r="K62" s="473"/>
      <c r="L62" s="473"/>
      <c r="M62" s="473"/>
      <c r="N62" s="473"/>
      <c r="O62" s="473"/>
      <c r="P62" s="473"/>
      <c r="Q62" s="473"/>
      <c r="R62" s="411">
        <f t="shared" si="0"/>
        <v>0</v>
      </c>
      <c r="S62" s="400"/>
    </row>
    <row r="63" spans="1:19" x14ac:dyDescent="0.2">
      <c r="A63" s="399"/>
      <c r="S63" s="400"/>
    </row>
    <row r="64" spans="1:19" x14ac:dyDescent="0.2">
      <c r="A64" s="399"/>
      <c r="S64" s="400"/>
    </row>
    <row r="65" spans="1:19" x14ac:dyDescent="0.2">
      <c r="A65" s="401"/>
      <c r="B65" s="403"/>
      <c r="C65" s="403"/>
      <c r="D65" s="403"/>
      <c r="E65" s="403"/>
      <c r="F65" s="403"/>
      <c r="G65" s="403"/>
      <c r="H65" s="403"/>
      <c r="I65" s="403"/>
      <c r="J65" s="403"/>
      <c r="K65" s="403"/>
      <c r="L65" s="403"/>
      <c r="M65" s="403"/>
      <c r="N65" s="403"/>
      <c r="O65" s="403"/>
      <c r="P65" s="403"/>
      <c r="Q65" s="403"/>
      <c r="R65" s="403"/>
      <c r="S65" s="404"/>
    </row>
    <row r="67" spans="1:19" ht="15.75" x14ac:dyDescent="0.25">
      <c r="A67" s="468" t="s">
        <v>823</v>
      </c>
      <c r="B67" s="413"/>
      <c r="C67" s="413"/>
      <c r="D67" s="423" t="str">
        <f>A60</f>
        <v>October 2025</v>
      </c>
      <c r="E67" s="473"/>
      <c r="F67" s="398"/>
    </row>
    <row r="68" spans="1:19" ht="15.75" x14ac:dyDescent="0.25">
      <c r="A68" s="414" t="s">
        <v>823</v>
      </c>
      <c r="B68" s="416"/>
      <c r="C68" s="416"/>
      <c r="D68" s="424" t="str">
        <f>A61</f>
        <v>October 2026</v>
      </c>
      <c r="E68" s="473"/>
      <c r="F68" s="400"/>
    </row>
    <row r="69" spans="1:19" ht="15.75" x14ac:dyDescent="0.25">
      <c r="A69" s="414"/>
      <c r="B69" s="416"/>
      <c r="C69" s="416"/>
      <c r="D69" s="424"/>
      <c r="E69" s="424"/>
      <c r="F69" s="400"/>
    </row>
    <row r="70" spans="1:19" ht="15.75" x14ac:dyDescent="0.25">
      <c r="A70" s="462" t="s">
        <v>845</v>
      </c>
      <c r="B70" s="416"/>
      <c r="C70" s="416"/>
      <c r="D70" s="424"/>
      <c r="E70" s="424"/>
      <c r="F70" s="400"/>
    </row>
    <row r="71" spans="1:19" ht="47.25" customHeight="1" x14ac:dyDescent="0.25">
      <c r="A71" s="1104"/>
      <c r="B71" s="1105"/>
      <c r="C71" s="1105"/>
      <c r="D71" s="1105"/>
      <c r="E71" s="1105"/>
      <c r="F71" s="1106"/>
    </row>
    <row r="72" spans="1:19" ht="15.75" x14ac:dyDescent="0.25">
      <c r="A72" s="414"/>
      <c r="B72" s="416"/>
      <c r="C72" s="416"/>
      <c r="D72" s="424"/>
      <c r="E72" s="424"/>
      <c r="F72" s="400"/>
    </row>
    <row r="73" spans="1:19" ht="15.75" x14ac:dyDescent="0.25">
      <c r="A73" s="425"/>
      <c r="B73" s="426"/>
      <c r="C73" s="426"/>
      <c r="D73" s="427"/>
      <c r="E73" s="427"/>
      <c r="F73" s="404"/>
    </row>
  </sheetData>
  <sheetProtection formatColumns="0" formatRows="0"/>
  <mergeCells count="25">
    <mergeCell ref="C4:F4"/>
    <mergeCell ref="C5:F5"/>
    <mergeCell ref="C7:F7"/>
    <mergeCell ref="C8:F8"/>
    <mergeCell ref="A43:E43"/>
    <mergeCell ref="C9:F9"/>
    <mergeCell ref="C10:F10"/>
    <mergeCell ref="C11:F11"/>
    <mergeCell ref="C12:F12"/>
    <mergeCell ref="C13:F13"/>
    <mergeCell ref="C24:F24"/>
    <mergeCell ref="C15:F15"/>
    <mergeCell ref="C14:F14"/>
    <mergeCell ref="C16:F16"/>
    <mergeCell ref="C17:F17"/>
    <mergeCell ref="C18:F18"/>
    <mergeCell ref="C19:F19"/>
    <mergeCell ref="A47:F47"/>
    <mergeCell ref="A48:F48"/>
    <mergeCell ref="A71:F71"/>
    <mergeCell ref="A34:E34"/>
    <mergeCell ref="C20:F20"/>
    <mergeCell ref="C21:F21"/>
    <mergeCell ref="C22:F22"/>
    <mergeCell ref="C23:F23"/>
  </mergeCells>
  <pageMargins left="0.55118110236220474" right="0.55118110236220474" top="0.78740157480314965" bottom="0.78740157480314965" header="0.51181102362204722" footer="0.51181102362204722"/>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tabColor theme="7" tint="0.59999389629810485"/>
    <pageSetUpPr fitToPage="1"/>
  </sheetPr>
  <dimension ref="A1:M245"/>
  <sheetViews>
    <sheetView workbookViewId="0">
      <pane ySplit="1" topLeftCell="A2" activePane="bottomLeft" state="frozen"/>
      <selection activeCell="A32" sqref="A32:B32"/>
      <selection pane="bottomLeft" activeCell="G17" sqref="G17"/>
    </sheetView>
  </sheetViews>
  <sheetFormatPr defaultColWidth="9.140625" defaultRowHeight="12.75" x14ac:dyDescent="0.2"/>
  <cols>
    <col min="1" max="1" width="2" customWidth="1"/>
    <col min="2" max="2" width="8.85546875" customWidth="1"/>
    <col min="3" max="3" width="70.5703125" customWidth="1"/>
    <col min="4" max="6" width="14.5703125" customWidth="1"/>
    <col min="7" max="7" width="64.28515625" customWidth="1"/>
    <col min="8" max="9" width="9.140625" hidden="1" customWidth="1"/>
    <col min="10" max="10" width="18.85546875" hidden="1" customWidth="1"/>
    <col min="11" max="13" width="9.140625" hidden="1" customWidth="1"/>
    <col min="14" max="14" width="9.140625" customWidth="1"/>
  </cols>
  <sheetData>
    <row r="1" spans="1:12" ht="23.25" x14ac:dyDescent="0.35">
      <c r="A1" s="168" t="s">
        <v>969</v>
      </c>
      <c r="B1" s="33"/>
      <c r="C1" s="33"/>
      <c r="D1" s="169"/>
      <c r="E1" s="169"/>
      <c r="F1" s="1111" t="str">
        <f>'Original Budget'!L3</f>
        <v>2026/2027</v>
      </c>
      <c r="G1" s="1111"/>
    </row>
    <row r="2" spans="1:12" ht="3" customHeight="1" x14ac:dyDescent="0.25">
      <c r="A2" s="11"/>
      <c r="B2" s="11"/>
      <c r="C2" s="169"/>
      <c r="D2" s="27"/>
      <c r="E2" s="27"/>
      <c r="F2" s="27"/>
      <c r="G2" s="27"/>
    </row>
    <row r="3" spans="1:12" ht="18" x14ac:dyDescent="0.25">
      <c r="A3" s="46" t="s">
        <v>970</v>
      </c>
      <c r="B3" s="11"/>
      <c r="C3" s="169"/>
      <c r="D3" s="27"/>
      <c r="E3" s="27"/>
      <c r="F3" s="27"/>
      <c r="G3" s="27"/>
    </row>
    <row r="4" spans="1:12" ht="18" x14ac:dyDescent="0.25">
      <c r="A4" s="36"/>
      <c r="B4" s="11"/>
      <c r="C4" s="169"/>
      <c r="D4" s="27"/>
      <c r="E4" s="27"/>
      <c r="F4" s="27"/>
      <c r="G4" s="27"/>
    </row>
    <row r="5" spans="1:12" ht="18" x14ac:dyDescent="0.25">
      <c r="A5" s="169"/>
      <c r="B5" s="169"/>
      <c r="C5" s="169"/>
      <c r="D5" s="171" t="s">
        <v>746</v>
      </c>
      <c r="E5" s="171" t="s">
        <v>848</v>
      </c>
      <c r="F5" s="171" t="s">
        <v>971</v>
      </c>
      <c r="G5" s="231" t="s">
        <v>972</v>
      </c>
      <c r="H5" t="s">
        <v>973</v>
      </c>
      <c r="I5" t="s">
        <v>2</v>
      </c>
      <c r="J5" s="11" t="s">
        <v>974</v>
      </c>
      <c r="L5" s="11"/>
    </row>
    <row r="6" spans="1:12" ht="18" x14ac:dyDescent="0.25">
      <c r="A6" s="169"/>
      <c r="B6" s="169"/>
      <c r="C6" s="169"/>
      <c r="D6" s="171" t="s">
        <v>761</v>
      </c>
      <c r="E6" s="171" t="s">
        <v>761</v>
      </c>
      <c r="F6" s="171" t="s">
        <v>975</v>
      </c>
      <c r="G6" s="27"/>
      <c r="K6">
        <f>COUNTIF(K9:K112,"TRUE")</f>
        <v>0</v>
      </c>
      <c r="L6">
        <f>COUNTIF(L9:L112,"More")</f>
        <v>0</v>
      </c>
    </row>
    <row r="7" spans="1:12" ht="18" x14ac:dyDescent="0.25">
      <c r="A7" s="169"/>
      <c r="B7" s="169"/>
      <c r="C7" s="169"/>
      <c r="D7" s="334" t="s">
        <v>114</v>
      </c>
      <c r="E7" s="334" t="s">
        <v>114</v>
      </c>
      <c r="F7" s="334" t="s">
        <v>114</v>
      </c>
      <c r="G7" s="27"/>
    </row>
    <row r="8" spans="1:12" ht="18" x14ac:dyDescent="0.25">
      <c r="A8" s="11"/>
      <c r="B8" s="11"/>
      <c r="C8" s="172" t="s">
        <v>976</v>
      </c>
      <c r="D8" s="169"/>
      <c r="E8" s="169"/>
      <c r="F8" s="169"/>
      <c r="G8" s="27"/>
      <c r="J8">
        <f>IFERROR(F10/D10*100,0)</f>
        <v>0</v>
      </c>
    </row>
    <row r="9" spans="1:12" ht="14.25" x14ac:dyDescent="0.2">
      <c r="A9" s="11"/>
      <c r="B9" s="11" t="s">
        <v>200</v>
      </c>
      <c r="C9" s="5" t="s">
        <v>201</v>
      </c>
      <c r="D9" s="176">
        <f>'Original Budget'!E9</f>
        <v>0</v>
      </c>
      <c r="E9" s="176">
        <f>'Revised Budget'!E9</f>
        <v>0</v>
      </c>
      <c r="F9" s="335">
        <f>IFERROR(E9-D9,"")</f>
        <v>0</v>
      </c>
      <c r="G9" s="173"/>
      <c r="H9">
        <v>-1</v>
      </c>
      <c r="I9">
        <v>1</v>
      </c>
      <c r="J9" s="174">
        <f>IFERROR((F9/D9*100),0)</f>
        <v>0</v>
      </c>
      <c r="K9" t="b">
        <f>OR(J9&lt;H9,J9&gt;I9)</f>
        <v>0</v>
      </c>
      <c r="L9" t="str">
        <f t="shared" ref="L9:L29" si="0">IF(K9=FALSE,"",IF(G9="","More",""))</f>
        <v/>
      </c>
    </row>
    <row r="10" spans="1:12" ht="14.25" x14ac:dyDescent="0.2">
      <c r="A10" s="11"/>
      <c r="B10" s="11" t="s">
        <v>202</v>
      </c>
      <c r="C10" s="5" t="s">
        <v>203</v>
      </c>
      <c r="D10" s="176">
        <f>'Original Budget'!E10</f>
        <v>0</v>
      </c>
      <c r="E10" s="176">
        <f>'Revised Budget'!E10</f>
        <v>0</v>
      </c>
      <c r="F10" s="335">
        <f t="shared" ref="F10:F26" si="1">IFERROR(E10-D10,"")</f>
        <v>0</v>
      </c>
      <c r="G10" s="173"/>
      <c r="H10">
        <v>-1</v>
      </c>
      <c r="I10">
        <v>1</v>
      </c>
      <c r="J10" s="174">
        <f>IFERROR((F10/D10*100),0)</f>
        <v>0</v>
      </c>
      <c r="K10" t="b">
        <f t="shared" ref="K10:K23" si="2">OR(J10&lt;H10,J10&gt;I10)</f>
        <v>0</v>
      </c>
      <c r="L10" t="str">
        <f t="shared" si="0"/>
        <v/>
      </c>
    </row>
    <row r="11" spans="1:12" ht="14.25" x14ac:dyDescent="0.2">
      <c r="A11" s="11"/>
      <c r="B11" s="11" t="s">
        <v>204</v>
      </c>
      <c r="C11" s="5" t="s">
        <v>205</v>
      </c>
      <c r="D11" s="176">
        <f>'Original Budget'!E11</f>
        <v>0</v>
      </c>
      <c r="E11" s="176">
        <f>'Revised Budget'!E11</f>
        <v>0</v>
      </c>
      <c r="F11" s="335">
        <f t="shared" si="1"/>
        <v>0</v>
      </c>
      <c r="G11" s="173"/>
      <c r="H11">
        <v>-5</v>
      </c>
      <c r="I11">
        <v>5</v>
      </c>
      <c r="J11" s="174">
        <f t="shared" ref="J11:J23" si="3">IFERROR((F11/D11*100),0)</f>
        <v>0</v>
      </c>
      <c r="K11" t="b">
        <f t="shared" si="2"/>
        <v>0</v>
      </c>
      <c r="L11" t="str">
        <f>IF(K11=FALSE,"",IF(G11="","More",""))</f>
        <v/>
      </c>
    </row>
    <row r="12" spans="1:12" ht="14.25" x14ac:dyDescent="0.2">
      <c r="A12" s="11"/>
      <c r="B12" s="11" t="s">
        <v>206</v>
      </c>
      <c r="C12" s="5" t="s">
        <v>207</v>
      </c>
      <c r="D12" s="176">
        <f>'Original Budget'!E12</f>
        <v>0</v>
      </c>
      <c r="E12" s="176">
        <f>'Revised Budget'!E12</f>
        <v>0</v>
      </c>
      <c r="F12" s="335">
        <f t="shared" si="1"/>
        <v>0</v>
      </c>
      <c r="G12" s="173"/>
      <c r="H12">
        <v>-3</v>
      </c>
      <c r="I12">
        <v>3</v>
      </c>
      <c r="J12" s="174">
        <f t="shared" si="3"/>
        <v>0</v>
      </c>
      <c r="K12" t="b">
        <f t="shared" si="2"/>
        <v>0</v>
      </c>
      <c r="L12" t="str">
        <f t="shared" si="0"/>
        <v/>
      </c>
    </row>
    <row r="13" spans="1:12" ht="14.25" x14ac:dyDescent="0.2">
      <c r="A13" s="11"/>
      <c r="B13" s="11" t="s">
        <v>208</v>
      </c>
      <c r="C13" s="5" t="s">
        <v>209</v>
      </c>
      <c r="D13" s="176">
        <f>'Original Budget'!E13</f>
        <v>0</v>
      </c>
      <c r="E13" s="176">
        <f>'Revised Budget'!E13</f>
        <v>0</v>
      </c>
      <c r="F13" s="335">
        <f t="shared" si="1"/>
        <v>0</v>
      </c>
      <c r="G13" s="173"/>
      <c r="H13">
        <v>-2</v>
      </c>
      <c r="I13">
        <v>2</v>
      </c>
      <c r="J13" s="174">
        <f t="shared" si="3"/>
        <v>0</v>
      </c>
      <c r="K13" t="b">
        <f t="shared" si="2"/>
        <v>0</v>
      </c>
      <c r="L13" t="str">
        <f t="shared" si="0"/>
        <v/>
      </c>
    </row>
    <row r="14" spans="1:12" ht="14.25" x14ac:dyDescent="0.2">
      <c r="A14" s="11"/>
      <c r="B14" s="11" t="s">
        <v>210</v>
      </c>
      <c r="C14" s="5" t="s">
        <v>211</v>
      </c>
      <c r="D14" s="176">
        <f>'Original Budget'!E14</f>
        <v>0</v>
      </c>
      <c r="E14" s="176">
        <f>'Revised Budget'!E14</f>
        <v>0</v>
      </c>
      <c r="F14" s="335">
        <f t="shared" si="1"/>
        <v>0</v>
      </c>
      <c r="G14" s="173"/>
      <c r="H14">
        <v>-2</v>
      </c>
      <c r="I14">
        <v>2</v>
      </c>
      <c r="J14" s="174">
        <f t="shared" si="3"/>
        <v>0</v>
      </c>
      <c r="K14" t="b">
        <f t="shared" si="2"/>
        <v>0</v>
      </c>
      <c r="L14" t="str">
        <f t="shared" si="0"/>
        <v/>
      </c>
    </row>
    <row r="15" spans="1:12" ht="14.25" x14ac:dyDescent="0.2">
      <c r="A15" s="11"/>
      <c r="B15" s="11" t="s">
        <v>212</v>
      </c>
      <c r="C15" s="5" t="s">
        <v>213</v>
      </c>
      <c r="D15" s="176">
        <f>'Original Budget'!E15</f>
        <v>0</v>
      </c>
      <c r="E15" s="176">
        <f>'Revised Budget'!E15</f>
        <v>0</v>
      </c>
      <c r="F15" s="335">
        <f t="shared" si="1"/>
        <v>0</v>
      </c>
      <c r="G15" s="173"/>
      <c r="H15">
        <v>-2</v>
      </c>
      <c r="I15">
        <v>2</v>
      </c>
      <c r="J15" s="174">
        <f t="shared" si="3"/>
        <v>0</v>
      </c>
      <c r="K15" t="b">
        <f t="shared" si="2"/>
        <v>0</v>
      </c>
      <c r="L15" t="str">
        <f t="shared" si="0"/>
        <v/>
      </c>
    </row>
    <row r="16" spans="1:12" ht="14.25" x14ac:dyDescent="0.2">
      <c r="A16" s="11"/>
      <c r="B16" s="11" t="s">
        <v>214</v>
      </c>
      <c r="C16" s="5" t="s">
        <v>215</v>
      </c>
      <c r="D16" s="176">
        <f>'Original Budget'!E16</f>
        <v>0</v>
      </c>
      <c r="E16" s="176">
        <f>'Revised Budget'!E16</f>
        <v>0</v>
      </c>
      <c r="F16" s="335">
        <f t="shared" si="1"/>
        <v>0</v>
      </c>
      <c r="G16" s="173"/>
      <c r="H16">
        <v>-2</v>
      </c>
      <c r="I16">
        <v>2</v>
      </c>
      <c r="J16" s="174">
        <f t="shared" si="3"/>
        <v>0</v>
      </c>
      <c r="K16" t="b">
        <f t="shared" si="2"/>
        <v>0</v>
      </c>
      <c r="L16" t="str">
        <f t="shared" si="0"/>
        <v/>
      </c>
    </row>
    <row r="17" spans="1:12" ht="14.25" x14ac:dyDescent="0.2">
      <c r="A17" s="11"/>
      <c r="B17" s="11" t="s">
        <v>216</v>
      </c>
      <c r="C17" s="5" t="s">
        <v>217</v>
      </c>
      <c r="D17" s="176">
        <f>'Original Budget'!E17</f>
        <v>0</v>
      </c>
      <c r="E17" s="176">
        <f>'Revised Budget'!E17</f>
        <v>0</v>
      </c>
      <c r="F17" s="335">
        <f t="shared" si="1"/>
        <v>0</v>
      </c>
      <c r="G17" s="173"/>
      <c r="H17">
        <v>-2</v>
      </c>
      <c r="I17">
        <v>2</v>
      </c>
      <c r="J17" s="174">
        <f t="shared" si="3"/>
        <v>0</v>
      </c>
      <c r="K17" t="b">
        <f t="shared" si="2"/>
        <v>0</v>
      </c>
      <c r="L17" t="str">
        <f t="shared" si="0"/>
        <v/>
      </c>
    </row>
    <row r="18" spans="1:12" ht="14.25" x14ac:dyDescent="0.2">
      <c r="A18" s="11"/>
      <c r="B18" s="11" t="s">
        <v>218</v>
      </c>
      <c r="C18" s="5" t="s">
        <v>219</v>
      </c>
      <c r="D18" s="176">
        <f>'Original Budget'!E18</f>
        <v>0</v>
      </c>
      <c r="E18" s="176">
        <f>'Revised Budget'!E18</f>
        <v>0</v>
      </c>
      <c r="F18" s="335">
        <f t="shared" si="1"/>
        <v>0</v>
      </c>
      <c r="G18" s="173"/>
      <c r="H18">
        <v>-5</v>
      </c>
      <c r="I18">
        <v>5</v>
      </c>
      <c r="J18" s="174">
        <f t="shared" si="3"/>
        <v>0</v>
      </c>
      <c r="K18" t="b">
        <f t="shared" si="2"/>
        <v>0</v>
      </c>
      <c r="L18" t="str">
        <f t="shared" si="0"/>
        <v/>
      </c>
    </row>
    <row r="19" spans="1:12" ht="14.25" x14ac:dyDescent="0.2">
      <c r="A19" s="11"/>
      <c r="B19" s="11" t="s">
        <v>220</v>
      </c>
      <c r="C19" s="5" t="s">
        <v>221</v>
      </c>
      <c r="D19" s="176">
        <f>'Original Budget'!E19</f>
        <v>0</v>
      </c>
      <c r="E19" s="176">
        <f>'Revised Budget'!E19</f>
        <v>0</v>
      </c>
      <c r="F19" s="335">
        <f t="shared" si="1"/>
        <v>0</v>
      </c>
      <c r="G19" s="173"/>
      <c r="H19">
        <v>-5</v>
      </c>
      <c r="I19">
        <v>5</v>
      </c>
      <c r="J19" s="174">
        <f t="shared" si="3"/>
        <v>0</v>
      </c>
      <c r="K19" t="b">
        <f t="shared" si="2"/>
        <v>0</v>
      </c>
      <c r="L19" t="str">
        <f t="shared" si="0"/>
        <v/>
      </c>
    </row>
    <row r="20" spans="1:12" ht="14.25" x14ac:dyDescent="0.2">
      <c r="A20" s="11"/>
      <c r="B20" s="11" t="s">
        <v>222</v>
      </c>
      <c r="C20" s="5" t="s">
        <v>223</v>
      </c>
      <c r="D20" s="176">
        <f>'Original Budget'!E20</f>
        <v>0</v>
      </c>
      <c r="E20" s="176">
        <f>'Revised Budget'!E20</f>
        <v>0</v>
      </c>
      <c r="F20" s="335">
        <f t="shared" si="1"/>
        <v>0</v>
      </c>
      <c r="G20" s="173"/>
      <c r="H20">
        <v>-5</v>
      </c>
      <c r="I20">
        <v>5</v>
      </c>
      <c r="J20" s="174">
        <f t="shared" si="3"/>
        <v>0</v>
      </c>
      <c r="K20" t="b">
        <f t="shared" si="2"/>
        <v>0</v>
      </c>
      <c r="L20" t="str">
        <f t="shared" si="0"/>
        <v/>
      </c>
    </row>
    <row r="21" spans="1:12" ht="14.25" x14ac:dyDescent="0.2">
      <c r="A21" s="11"/>
      <c r="B21" s="11" t="s">
        <v>224</v>
      </c>
      <c r="C21" s="5" t="s">
        <v>225</v>
      </c>
      <c r="D21" s="176">
        <f>'Original Budget'!E21</f>
        <v>0</v>
      </c>
      <c r="E21" s="176">
        <f>'Revised Budget'!E21</f>
        <v>0</v>
      </c>
      <c r="F21" s="335">
        <f t="shared" si="1"/>
        <v>0</v>
      </c>
      <c r="G21" s="173"/>
      <c r="H21">
        <v>-5</v>
      </c>
      <c r="I21">
        <v>5</v>
      </c>
      <c r="J21" s="174">
        <f t="shared" si="3"/>
        <v>0</v>
      </c>
      <c r="K21" t="b">
        <f t="shared" si="2"/>
        <v>0</v>
      </c>
      <c r="L21" t="str">
        <f t="shared" si="0"/>
        <v/>
      </c>
    </row>
    <row r="22" spans="1:12" ht="14.25" x14ac:dyDescent="0.2">
      <c r="A22" s="11"/>
      <c r="B22" s="11" t="s">
        <v>226</v>
      </c>
      <c r="C22" s="5" t="s">
        <v>227</v>
      </c>
      <c r="D22" s="176">
        <f>'Original Budget'!E22</f>
        <v>0</v>
      </c>
      <c r="E22" s="176">
        <f>'Revised Budget'!E22</f>
        <v>0</v>
      </c>
      <c r="F22" s="335">
        <f t="shared" si="1"/>
        <v>0</v>
      </c>
      <c r="G22" s="173"/>
      <c r="H22">
        <v>-5</v>
      </c>
      <c r="I22">
        <v>5</v>
      </c>
      <c r="J22" s="174">
        <f t="shared" si="3"/>
        <v>0</v>
      </c>
      <c r="K22" t="b">
        <f t="shared" si="2"/>
        <v>0</v>
      </c>
      <c r="L22" t="str">
        <f t="shared" si="0"/>
        <v/>
      </c>
    </row>
    <row r="23" spans="1:12" ht="14.25" hidden="1" x14ac:dyDescent="0.2">
      <c r="A23" s="11"/>
      <c r="B23" s="11" t="s">
        <v>228</v>
      </c>
      <c r="C23" s="5" t="s">
        <v>229</v>
      </c>
      <c r="D23" s="176">
        <f>'Original Budget'!E23</f>
        <v>0</v>
      </c>
      <c r="E23" s="176">
        <f>'Revised Budget'!E23</f>
        <v>0</v>
      </c>
      <c r="F23" s="335">
        <f t="shared" si="1"/>
        <v>0</v>
      </c>
      <c r="G23" s="173"/>
      <c r="H23">
        <v>-5</v>
      </c>
      <c r="I23">
        <v>5</v>
      </c>
      <c r="J23" s="174">
        <f t="shared" si="3"/>
        <v>0</v>
      </c>
      <c r="K23" t="b">
        <f t="shared" si="2"/>
        <v>0</v>
      </c>
      <c r="L23" t="str">
        <f t="shared" si="0"/>
        <v/>
      </c>
    </row>
    <row r="24" spans="1:12" ht="14.25" hidden="1" x14ac:dyDescent="0.2">
      <c r="A24" s="11"/>
      <c r="B24" s="11" t="s">
        <v>230</v>
      </c>
      <c r="C24" s="5" t="s">
        <v>231</v>
      </c>
      <c r="D24" s="176">
        <f>'Original Budget'!E24</f>
        <v>0</v>
      </c>
      <c r="E24" s="176">
        <f>'Revised Budget'!E24</f>
        <v>0</v>
      </c>
      <c r="F24" s="335">
        <f t="shared" si="1"/>
        <v>0</v>
      </c>
      <c r="G24" s="173"/>
      <c r="H24">
        <v>-5</v>
      </c>
      <c r="I24">
        <v>5</v>
      </c>
      <c r="J24" s="174">
        <f t="shared" ref="J24:J26" si="4">IFERROR((F24/D24*100),0)</f>
        <v>0</v>
      </c>
      <c r="K24" t="b">
        <f t="shared" ref="K24:K26" si="5">OR(J24&lt;H24,J24&gt;I24)</f>
        <v>0</v>
      </c>
      <c r="L24" t="str">
        <f t="shared" si="0"/>
        <v/>
      </c>
    </row>
    <row r="25" spans="1:12" ht="14.25" hidden="1" x14ac:dyDescent="0.2">
      <c r="A25" s="11"/>
      <c r="B25" s="11" t="s">
        <v>232</v>
      </c>
      <c r="C25" s="5" t="s">
        <v>233</v>
      </c>
      <c r="D25" s="176">
        <f>'Original Budget'!E25</f>
        <v>0</v>
      </c>
      <c r="E25" s="176">
        <f>'Revised Budget'!E25</f>
        <v>0</v>
      </c>
      <c r="F25" s="335">
        <f t="shared" si="1"/>
        <v>0</v>
      </c>
      <c r="G25" s="173"/>
      <c r="H25">
        <v>-5</v>
      </c>
      <c r="I25">
        <v>5</v>
      </c>
      <c r="J25" s="174">
        <f t="shared" si="4"/>
        <v>0</v>
      </c>
      <c r="K25" t="b">
        <f t="shared" si="5"/>
        <v>0</v>
      </c>
      <c r="L25" t="str">
        <f t="shared" si="0"/>
        <v/>
      </c>
    </row>
    <row r="26" spans="1:12" ht="14.25" hidden="1" x14ac:dyDescent="0.2">
      <c r="A26" s="11"/>
      <c r="B26" s="11" t="s">
        <v>234</v>
      </c>
      <c r="C26" s="5" t="s">
        <v>235</v>
      </c>
      <c r="D26" s="176">
        <f>'Original Budget'!E26</f>
        <v>0</v>
      </c>
      <c r="E26" s="176">
        <f>'Revised Budget'!E26</f>
        <v>0</v>
      </c>
      <c r="F26" s="335">
        <f t="shared" si="1"/>
        <v>0</v>
      </c>
      <c r="G26" s="173"/>
      <c r="H26">
        <v>-5</v>
      </c>
      <c r="I26">
        <v>5</v>
      </c>
      <c r="J26" s="174">
        <f t="shared" si="4"/>
        <v>0</v>
      </c>
      <c r="K26" t="b">
        <f t="shared" si="5"/>
        <v>0</v>
      </c>
      <c r="L26" t="str">
        <f t="shared" si="0"/>
        <v/>
      </c>
    </row>
    <row r="27" spans="1:12" ht="3" customHeight="1" x14ac:dyDescent="0.2">
      <c r="A27" s="11"/>
      <c r="B27" s="11"/>
      <c r="C27" s="5"/>
      <c r="D27" s="315"/>
      <c r="E27" s="315"/>
      <c r="F27" s="315"/>
      <c r="G27" s="336"/>
    </row>
    <row r="28" spans="1:12" ht="14.25" x14ac:dyDescent="0.2">
      <c r="A28" s="11"/>
      <c r="B28" s="11" t="s">
        <v>236</v>
      </c>
      <c r="C28" s="5" t="s">
        <v>237</v>
      </c>
      <c r="D28" s="176">
        <f>'Original Budget'!E28</f>
        <v>0</v>
      </c>
      <c r="E28" s="176">
        <f>'Revised Budget'!E28</f>
        <v>0</v>
      </c>
      <c r="F28" s="335">
        <f t="shared" ref="F28" si="6">IFERROR(E28-D28,"")</f>
        <v>0</v>
      </c>
      <c r="G28" s="173"/>
      <c r="H28">
        <v>-5</v>
      </c>
      <c r="I28">
        <v>5</v>
      </c>
      <c r="J28" s="174">
        <f>IFERROR((F28/D28*100),0)</f>
        <v>0</v>
      </c>
      <c r="K28" t="b">
        <f>OR(J28&lt;H28,J28&gt;I28)</f>
        <v>0</v>
      </c>
      <c r="L28" t="str">
        <f t="shared" si="0"/>
        <v/>
      </c>
    </row>
    <row r="29" spans="1:12" ht="14.25" x14ac:dyDescent="0.2">
      <c r="A29" s="11"/>
      <c r="B29" s="11" t="s">
        <v>238</v>
      </c>
      <c r="C29" s="5" t="s">
        <v>239</v>
      </c>
      <c r="D29" s="176">
        <f>'Original Budget'!E29</f>
        <v>0</v>
      </c>
      <c r="E29" s="176">
        <f>'Revised Budget'!E29</f>
        <v>0</v>
      </c>
      <c r="F29" s="335">
        <f t="shared" ref="F29" si="7">IFERROR(E29-D29,"")</f>
        <v>0</v>
      </c>
      <c r="G29" s="173"/>
      <c r="H29">
        <v>-5</v>
      </c>
      <c r="I29">
        <v>5</v>
      </c>
      <c r="J29" s="174">
        <f>IFERROR((F29/D29*100),0)</f>
        <v>0</v>
      </c>
      <c r="K29" t="b">
        <f>OR(J29&lt;H29,J29&gt;I29)</f>
        <v>0</v>
      </c>
      <c r="L29" t="str">
        <f t="shared" si="0"/>
        <v/>
      </c>
    </row>
    <row r="30" spans="1:12" ht="3" customHeight="1" x14ac:dyDescent="0.2">
      <c r="A30" s="11"/>
      <c r="B30" s="11"/>
      <c r="C30" s="5"/>
      <c r="D30" s="179"/>
      <c r="E30" s="179"/>
      <c r="F30" s="179"/>
      <c r="G30" s="336"/>
      <c r="H30">
        <v>-5</v>
      </c>
      <c r="I30">
        <v>5</v>
      </c>
      <c r="J30" s="174">
        <f t="shared" ref="J30:J34" si="8">IFERROR((F30/D30*100),0)</f>
        <v>0</v>
      </c>
      <c r="K30" t="b">
        <f t="shared" ref="K30:K34" si="9">OR(J30&lt;H30,J30&gt;I30)</f>
        <v>0</v>
      </c>
      <c r="L30" t="str">
        <f t="shared" ref="L30:L34" si="10">IF(K30=FALSE,"",IF(G30="","More",""))</f>
        <v/>
      </c>
    </row>
    <row r="31" spans="1:12" ht="15.75" x14ac:dyDescent="0.25">
      <c r="A31" s="11"/>
      <c r="B31" s="36" t="s">
        <v>772</v>
      </c>
      <c r="C31" s="36"/>
      <c r="D31" s="175">
        <f>SUM(D9:D29)</f>
        <v>0</v>
      </c>
      <c r="E31" s="175">
        <f>SUM(E9:E29)</f>
        <v>0</v>
      </c>
      <c r="F31" s="175">
        <f>SUM(F9:F29)</f>
        <v>0</v>
      </c>
      <c r="G31" s="336"/>
      <c r="J31" s="174"/>
    </row>
    <row r="32" spans="1:12" ht="14.25" x14ac:dyDescent="0.2">
      <c r="A32" s="11"/>
      <c r="B32" s="11"/>
      <c r="C32" s="5"/>
      <c r="D32" s="179"/>
      <c r="E32" s="179"/>
      <c r="F32" s="179"/>
      <c r="G32" s="336"/>
      <c r="J32" s="174"/>
    </row>
    <row r="33" spans="1:12" ht="15.75" x14ac:dyDescent="0.25">
      <c r="A33" s="11"/>
      <c r="B33" s="36" t="s">
        <v>773</v>
      </c>
      <c r="C33" s="36"/>
      <c r="D33" s="179"/>
      <c r="E33" s="179"/>
      <c r="F33" s="179"/>
      <c r="G33" s="336"/>
      <c r="J33" s="174"/>
    </row>
    <row r="34" spans="1:12" ht="14.25" x14ac:dyDescent="0.2">
      <c r="A34" s="11"/>
      <c r="B34" s="11" t="s">
        <v>14</v>
      </c>
      <c r="C34" s="5" t="s">
        <v>240</v>
      </c>
      <c r="D34" s="176">
        <f>'Original Budget'!E34</f>
        <v>0</v>
      </c>
      <c r="E34" s="176">
        <f>'Revised Budget'!E34</f>
        <v>0</v>
      </c>
      <c r="F34" s="180">
        <f t="shared" ref="F34" si="11">IFERROR(E34-D34,"")</f>
        <v>0</v>
      </c>
      <c r="G34" s="173"/>
      <c r="H34">
        <v>-3</v>
      </c>
      <c r="I34">
        <v>3</v>
      </c>
      <c r="J34" s="174">
        <f t="shared" si="8"/>
        <v>0</v>
      </c>
      <c r="K34" t="b">
        <f t="shared" si="9"/>
        <v>0</v>
      </c>
      <c r="L34" t="str">
        <f t="shared" si="10"/>
        <v/>
      </c>
    </row>
    <row r="35" spans="1:12" ht="14.25" x14ac:dyDescent="0.2">
      <c r="A35" s="11"/>
      <c r="B35" s="11" t="s">
        <v>23</v>
      </c>
      <c r="C35" s="5" t="s">
        <v>241</v>
      </c>
      <c r="D35" s="176">
        <f>'Original Budget'!E35</f>
        <v>0</v>
      </c>
      <c r="E35" s="176">
        <f>'Revised Budget'!E35</f>
        <v>0</v>
      </c>
      <c r="F35" s="180">
        <f t="shared" ref="F35:F69" si="12">IFERROR(E35-D35,"")</f>
        <v>0</v>
      </c>
      <c r="G35" s="173"/>
      <c r="H35">
        <v>-3</v>
      </c>
      <c r="I35">
        <v>3</v>
      </c>
      <c r="J35" s="174">
        <f t="shared" ref="J35:J69" si="13">IFERROR((F35/D35*100),0)</f>
        <v>0</v>
      </c>
      <c r="K35" t="b">
        <f t="shared" ref="K35:K69" si="14">OR(J35&lt;H35,J35&gt;I35)</f>
        <v>0</v>
      </c>
      <c r="L35" t="str">
        <f t="shared" ref="L35:L72" si="15">IF(K35=FALSE,"",IF(G35="","More",""))</f>
        <v/>
      </c>
    </row>
    <row r="36" spans="1:12" ht="14.25" x14ac:dyDescent="0.2">
      <c r="A36" s="11"/>
      <c r="B36" s="11" t="s">
        <v>31</v>
      </c>
      <c r="C36" s="5" t="s">
        <v>242</v>
      </c>
      <c r="D36" s="176">
        <f>'Original Budget'!E36</f>
        <v>0</v>
      </c>
      <c r="E36" s="176">
        <f>'Revised Budget'!E36</f>
        <v>0</v>
      </c>
      <c r="F36" s="180">
        <f t="shared" si="12"/>
        <v>0</v>
      </c>
      <c r="G36" s="173"/>
      <c r="H36">
        <v>-3</v>
      </c>
      <c r="I36">
        <v>3</v>
      </c>
      <c r="J36" s="174">
        <f t="shared" si="13"/>
        <v>0</v>
      </c>
      <c r="K36" t="b">
        <f t="shared" si="14"/>
        <v>0</v>
      </c>
      <c r="L36" t="str">
        <f t="shared" si="15"/>
        <v/>
      </c>
    </row>
    <row r="37" spans="1:12" ht="14.25" x14ac:dyDescent="0.2">
      <c r="A37" s="11"/>
      <c r="B37" s="11" t="s">
        <v>38</v>
      </c>
      <c r="C37" s="5" t="s">
        <v>243</v>
      </c>
      <c r="D37" s="176">
        <f>'Original Budget'!E37</f>
        <v>0</v>
      </c>
      <c r="E37" s="176">
        <f>'Revised Budget'!E37</f>
        <v>0</v>
      </c>
      <c r="F37" s="180">
        <f t="shared" si="12"/>
        <v>0</v>
      </c>
      <c r="G37" s="173"/>
      <c r="H37">
        <v>-3</v>
      </c>
      <c r="I37">
        <v>3</v>
      </c>
      <c r="J37" s="174">
        <f t="shared" si="13"/>
        <v>0</v>
      </c>
      <c r="K37" t="b">
        <f t="shared" si="14"/>
        <v>0</v>
      </c>
      <c r="L37" t="str">
        <f t="shared" si="15"/>
        <v/>
      </c>
    </row>
    <row r="38" spans="1:12" ht="14.25" x14ac:dyDescent="0.2">
      <c r="A38" s="11"/>
      <c r="B38" s="11" t="s">
        <v>42</v>
      </c>
      <c r="C38" s="5" t="s">
        <v>244</v>
      </c>
      <c r="D38" s="176">
        <f>'Original Budget'!E38</f>
        <v>0</v>
      </c>
      <c r="E38" s="176">
        <f>'Revised Budget'!E38</f>
        <v>0</v>
      </c>
      <c r="F38" s="180">
        <f t="shared" si="12"/>
        <v>0</v>
      </c>
      <c r="G38" s="173"/>
      <c r="H38">
        <v>-3</v>
      </c>
      <c r="I38">
        <v>3</v>
      </c>
      <c r="J38" s="174">
        <f t="shared" si="13"/>
        <v>0</v>
      </c>
      <c r="K38" t="b">
        <f t="shared" si="14"/>
        <v>0</v>
      </c>
      <c r="L38" t="str">
        <f t="shared" si="15"/>
        <v/>
      </c>
    </row>
    <row r="39" spans="1:12" ht="14.25" x14ac:dyDescent="0.2">
      <c r="A39" s="11"/>
      <c r="B39" s="11" t="s">
        <v>46</v>
      </c>
      <c r="C39" s="5" t="s">
        <v>245</v>
      </c>
      <c r="D39" s="176">
        <f>'Original Budget'!E39</f>
        <v>0</v>
      </c>
      <c r="E39" s="176">
        <f>'Revised Budget'!E39</f>
        <v>0</v>
      </c>
      <c r="F39" s="180">
        <f t="shared" si="12"/>
        <v>0</v>
      </c>
      <c r="G39" s="173"/>
      <c r="H39">
        <v>-3</v>
      </c>
      <c r="I39">
        <v>3</v>
      </c>
      <c r="J39" s="174">
        <f t="shared" si="13"/>
        <v>0</v>
      </c>
      <c r="K39" t="b">
        <f t="shared" si="14"/>
        <v>0</v>
      </c>
      <c r="L39" t="str">
        <f t="shared" si="15"/>
        <v/>
      </c>
    </row>
    <row r="40" spans="1:12" ht="14.25" x14ac:dyDescent="0.2">
      <c r="A40" s="11"/>
      <c r="B40" s="11" t="s">
        <v>50</v>
      </c>
      <c r="C40" s="5" t="s">
        <v>246</v>
      </c>
      <c r="D40" s="176">
        <f>'Original Budget'!E40</f>
        <v>0</v>
      </c>
      <c r="E40" s="176">
        <f>'Revised Budget'!E40</f>
        <v>0</v>
      </c>
      <c r="F40" s="180">
        <f t="shared" si="12"/>
        <v>0</v>
      </c>
      <c r="G40" s="173"/>
      <c r="H40">
        <v>-3</v>
      </c>
      <c r="I40">
        <v>3</v>
      </c>
      <c r="J40" s="174">
        <f t="shared" si="13"/>
        <v>0</v>
      </c>
      <c r="K40" t="b">
        <f t="shared" si="14"/>
        <v>0</v>
      </c>
      <c r="L40" t="str">
        <f t="shared" si="15"/>
        <v/>
      </c>
    </row>
    <row r="41" spans="1:12" ht="14.25" x14ac:dyDescent="0.2">
      <c r="A41" s="11"/>
      <c r="B41" s="11" t="s">
        <v>247</v>
      </c>
      <c r="C41" s="5" t="s">
        <v>248</v>
      </c>
      <c r="D41" s="176">
        <f>'Original Budget'!E41</f>
        <v>0</v>
      </c>
      <c r="E41" s="176">
        <f>'Revised Budget'!E41</f>
        <v>0</v>
      </c>
      <c r="F41" s="180">
        <f t="shared" si="12"/>
        <v>0</v>
      </c>
      <c r="G41" s="173"/>
      <c r="H41">
        <v>-3</v>
      </c>
      <c r="I41">
        <v>3</v>
      </c>
      <c r="J41" s="174">
        <f t="shared" si="13"/>
        <v>0</v>
      </c>
      <c r="K41" t="b">
        <f t="shared" si="14"/>
        <v>0</v>
      </c>
      <c r="L41" t="str">
        <f t="shared" si="15"/>
        <v/>
      </c>
    </row>
    <row r="42" spans="1:12" ht="14.25" x14ac:dyDescent="0.2">
      <c r="A42" s="11"/>
      <c r="B42" s="11" t="s">
        <v>249</v>
      </c>
      <c r="C42" s="5" t="s">
        <v>250</v>
      </c>
      <c r="D42" s="176">
        <f>'Original Budget'!E42</f>
        <v>0</v>
      </c>
      <c r="E42" s="176">
        <f>'Revised Budget'!E42</f>
        <v>0</v>
      </c>
      <c r="F42" s="180">
        <f t="shared" si="12"/>
        <v>0</v>
      </c>
      <c r="G42" s="173"/>
      <c r="H42">
        <v>-3</v>
      </c>
      <c r="I42">
        <v>3</v>
      </c>
      <c r="J42" s="174">
        <f t="shared" si="13"/>
        <v>0</v>
      </c>
      <c r="K42" t="b">
        <f t="shared" si="14"/>
        <v>0</v>
      </c>
      <c r="L42" t="str">
        <f t="shared" si="15"/>
        <v/>
      </c>
    </row>
    <row r="43" spans="1:12" ht="14.25" x14ac:dyDescent="0.2">
      <c r="A43" s="11"/>
      <c r="B43" s="11" t="s">
        <v>251</v>
      </c>
      <c r="C43" s="5" t="s">
        <v>252</v>
      </c>
      <c r="D43" s="176">
        <f>'Original Budget'!E43</f>
        <v>0</v>
      </c>
      <c r="E43" s="176">
        <f>'Revised Budget'!E43</f>
        <v>0</v>
      </c>
      <c r="F43" s="180">
        <f t="shared" si="12"/>
        <v>0</v>
      </c>
      <c r="G43" s="173"/>
      <c r="H43">
        <v>-3</v>
      </c>
      <c r="I43">
        <v>3</v>
      </c>
      <c r="J43" s="174">
        <f t="shared" si="13"/>
        <v>0</v>
      </c>
      <c r="K43" t="b">
        <f t="shared" si="14"/>
        <v>0</v>
      </c>
      <c r="L43" t="str">
        <f t="shared" si="15"/>
        <v/>
      </c>
    </row>
    <row r="44" spans="1:12" ht="14.25" x14ac:dyDescent="0.2">
      <c r="A44" s="11"/>
      <c r="B44" s="11" t="s">
        <v>253</v>
      </c>
      <c r="C44" s="5" t="s">
        <v>254</v>
      </c>
      <c r="D44" s="176">
        <f>'Original Budget'!E44</f>
        <v>0</v>
      </c>
      <c r="E44" s="176">
        <f>'Revised Budget'!E44</f>
        <v>0</v>
      </c>
      <c r="F44" s="180">
        <f t="shared" si="12"/>
        <v>0</v>
      </c>
      <c r="G44" s="173"/>
      <c r="H44">
        <v>-3</v>
      </c>
      <c r="I44">
        <v>3</v>
      </c>
      <c r="J44" s="174">
        <f t="shared" si="13"/>
        <v>0</v>
      </c>
      <c r="K44" t="b">
        <f t="shared" si="14"/>
        <v>0</v>
      </c>
      <c r="L44" t="str">
        <f t="shared" si="15"/>
        <v/>
      </c>
    </row>
    <row r="45" spans="1:12" ht="14.25" x14ac:dyDescent="0.2">
      <c r="A45" s="11"/>
      <c r="B45" s="11" t="s">
        <v>255</v>
      </c>
      <c r="C45" s="5" t="s">
        <v>256</v>
      </c>
      <c r="D45" s="176">
        <f>'Original Budget'!E45</f>
        <v>0</v>
      </c>
      <c r="E45" s="176">
        <f>'Revised Budget'!E45</f>
        <v>0</v>
      </c>
      <c r="F45" s="180">
        <f t="shared" si="12"/>
        <v>0</v>
      </c>
      <c r="G45" s="173"/>
      <c r="H45">
        <v>-3</v>
      </c>
      <c r="I45">
        <v>3</v>
      </c>
      <c r="J45" s="174">
        <f t="shared" si="13"/>
        <v>0</v>
      </c>
      <c r="K45" t="b">
        <f t="shared" si="14"/>
        <v>0</v>
      </c>
      <c r="L45" t="str">
        <f t="shared" si="15"/>
        <v/>
      </c>
    </row>
    <row r="46" spans="1:12" ht="14.25" x14ac:dyDescent="0.2">
      <c r="A46" s="11"/>
      <c r="B46" s="11" t="s">
        <v>257</v>
      </c>
      <c r="C46" s="5" t="s">
        <v>258</v>
      </c>
      <c r="D46" s="176">
        <f>'Original Budget'!E46</f>
        <v>0</v>
      </c>
      <c r="E46" s="176">
        <f>'Revised Budget'!E46</f>
        <v>0</v>
      </c>
      <c r="F46" s="180">
        <f t="shared" si="12"/>
        <v>0</v>
      </c>
      <c r="G46" s="173"/>
      <c r="H46">
        <v>-3</v>
      </c>
      <c r="I46">
        <v>3</v>
      </c>
      <c r="J46" s="174">
        <f t="shared" si="13"/>
        <v>0</v>
      </c>
      <c r="K46" t="b">
        <f t="shared" si="14"/>
        <v>0</v>
      </c>
      <c r="L46" t="str">
        <f t="shared" si="15"/>
        <v/>
      </c>
    </row>
    <row r="47" spans="1:12" ht="14.25" x14ac:dyDescent="0.2">
      <c r="A47" s="11"/>
      <c r="B47" s="11" t="s">
        <v>259</v>
      </c>
      <c r="C47" s="5" t="s">
        <v>260</v>
      </c>
      <c r="D47" s="176">
        <f>'Original Budget'!E47</f>
        <v>0</v>
      </c>
      <c r="E47" s="176">
        <f>'Revised Budget'!E47</f>
        <v>0</v>
      </c>
      <c r="F47" s="180">
        <f t="shared" si="12"/>
        <v>0</v>
      </c>
      <c r="G47" s="173"/>
      <c r="H47">
        <v>-3</v>
      </c>
      <c r="I47">
        <v>3</v>
      </c>
      <c r="J47" s="174">
        <f t="shared" si="13"/>
        <v>0</v>
      </c>
      <c r="K47" t="b">
        <f t="shared" si="14"/>
        <v>0</v>
      </c>
      <c r="L47" t="str">
        <f t="shared" si="15"/>
        <v/>
      </c>
    </row>
    <row r="48" spans="1:12" ht="14.25" x14ac:dyDescent="0.2">
      <c r="A48" s="11"/>
      <c r="B48" s="11" t="s">
        <v>261</v>
      </c>
      <c r="C48" s="5" t="s">
        <v>262</v>
      </c>
      <c r="D48" s="176">
        <f>'Original Budget'!E48</f>
        <v>0</v>
      </c>
      <c r="E48" s="176">
        <f>'Revised Budget'!E48</f>
        <v>0</v>
      </c>
      <c r="F48" s="180">
        <f t="shared" si="12"/>
        <v>0</v>
      </c>
      <c r="G48" s="173"/>
      <c r="H48">
        <v>-3</v>
      </c>
      <c r="I48">
        <v>3</v>
      </c>
      <c r="J48" s="174">
        <f t="shared" si="13"/>
        <v>0</v>
      </c>
      <c r="K48" t="b">
        <f t="shared" si="14"/>
        <v>0</v>
      </c>
      <c r="L48" t="str">
        <f t="shared" si="15"/>
        <v/>
      </c>
    </row>
    <row r="49" spans="1:12" ht="14.25" x14ac:dyDescent="0.2">
      <c r="A49" s="11"/>
      <c r="B49" s="11" t="s">
        <v>263</v>
      </c>
      <c r="C49" s="5" t="s">
        <v>264</v>
      </c>
      <c r="D49" s="176">
        <f>'Original Budget'!E49</f>
        <v>0</v>
      </c>
      <c r="E49" s="176">
        <f>'Revised Budget'!E49</f>
        <v>0</v>
      </c>
      <c r="F49" s="180">
        <f t="shared" si="12"/>
        <v>0</v>
      </c>
      <c r="G49" s="173"/>
      <c r="H49">
        <v>-3</v>
      </c>
      <c r="I49">
        <v>3</v>
      </c>
      <c r="J49" s="174">
        <f t="shared" si="13"/>
        <v>0</v>
      </c>
      <c r="K49" t="b">
        <f t="shared" si="14"/>
        <v>0</v>
      </c>
      <c r="L49" t="str">
        <f t="shared" si="15"/>
        <v/>
      </c>
    </row>
    <row r="50" spans="1:12" ht="14.25" x14ac:dyDescent="0.2">
      <c r="A50" s="11"/>
      <c r="B50" s="11" t="s">
        <v>265</v>
      </c>
      <c r="C50" s="5" t="s">
        <v>266</v>
      </c>
      <c r="D50" s="176">
        <f>'Original Budget'!E50</f>
        <v>0</v>
      </c>
      <c r="E50" s="176">
        <f>'Revised Budget'!E50</f>
        <v>0</v>
      </c>
      <c r="F50" s="180">
        <f t="shared" ref="F50" si="16">IFERROR(E50-D50,"")</f>
        <v>0</v>
      </c>
      <c r="G50" s="173"/>
      <c r="H50">
        <v>-3</v>
      </c>
      <c r="I50">
        <v>3</v>
      </c>
      <c r="J50" s="174">
        <f t="shared" si="13"/>
        <v>0</v>
      </c>
      <c r="K50" t="b">
        <f t="shared" si="14"/>
        <v>0</v>
      </c>
      <c r="L50" t="str">
        <f t="shared" si="15"/>
        <v/>
      </c>
    </row>
    <row r="51" spans="1:12" ht="14.25" x14ac:dyDescent="0.2">
      <c r="A51" s="11"/>
      <c r="B51" s="11" t="s">
        <v>267</v>
      </c>
      <c r="C51" s="5" t="s">
        <v>268</v>
      </c>
      <c r="D51" s="176">
        <f>'Original Budget'!E51</f>
        <v>0</v>
      </c>
      <c r="E51" s="176">
        <f>'Revised Budget'!E51</f>
        <v>0</v>
      </c>
      <c r="F51" s="180">
        <f t="shared" si="12"/>
        <v>0</v>
      </c>
      <c r="G51" s="173"/>
      <c r="H51">
        <v>-3</v>
      </c>
      <c r="I51">
        <v>3</v>
      </c>
      <c r="J51" s="174">
        <f t="shared" si="13"/>
        <v>0</v>
      </c>
      <c r="K51" t="b">
        <f t="shared" si="14"/>
        <v>0</v>
      </c>
      <c r="L51" t="str">
        <f t="shared" si="15"/>
        <v/>
      </c>
    </row>
    <row r="52" spans="1:12" ht="14.25" x14ac:dyDescent="0.2">
      <c r="A52" s="11"/>
      <c r="B52" s="11" t="s">
        <v>269</v>
      </c>
      <c r="C52" s="5" t="s">
        <v>270</v>
      </c>
      <c r="D52" s="176">
        <f>'Original Budget'!E52</f>
        <v>0</v>
      </c>
      <c r="E52" s="176">
        <f>'Revised Budget'!E52</f>
        <v>0</v>
      </c>
      <c r="F52" s="180">
        <f t="shared" si="12"/>
        <v>0</v>
      </c>
      <c r="G52" s="173"/>
      <c r="H52">
        <v>-3</v>
      </c>
      <c r="I52">
        <v>3</v>
      </c>
      <c r="J52" s="174">
        <f t="shared" si="13"/>
        <v>0</v>
      </c>
      <c r="K52" t="b">
        <f t="shared" si="14"/>
        <v>0</v>
      </c>
      <c r="L52" t="str">
        <f t="shared" si="15"/>
        <v/>
      </c>
    </row>
    <row r="53" spans="1:12" ht="24.95" customHeight="1" x14ac:dyDescent="0.2">
      <c r="A53" s="11"/>
      <c r="B53" s="11" t="s">
        <v>271</v>
      </c>
      <c r="C53" s="5" t="s">
        <v>272</v>
      </c>
      <c r="D53" s="176">
        <f>'Original Budget'!E53</f>
        <v>0</v>
      </c>
      <c r="E53" s="176">
        <f>'Revised Budget'!E53</f>
        <v>0</v>
      </c>
      <c r="F53" s="180">
        <f t="shared" si="12"/>
        <v>0</v>
      </c>
      <c r="G53" s="173"/>
      <c r="H53">
        <v>-3</v>
      </c>
      <c r="I53">
        <v>3</v>
      </c>
      <c r="J53" s="174">
        <f t="shared" si="13"/>
        <v>0</v>
      </c>
      <c r="K53" t="b">
        <f t="shared" si="14"/>
        <v>0</v>
      </c>
      <c r="L53" t="str">
        <f t="shared" si="15"/>
        <v/>
      </c>
    </row>
    <row r="54" spans="1:12" ht="14.25" x14ac:dyDescent="0.2">
      <c r="A54" s="11"/>
      <c r="B54" s="11" t="s">
        <v>273</v>
      </c>
      <c r="C54" s="5" t="s">
        <v>274</v>
      </c>
      <c r="D54" s="176">
        <f>'Original Budget'!E54</f>
        <v>0</v>
      </c>
      <c r="E54" s="176">
        <f>'Revised Budget'!E54</f>
        <v>0</v>
      </c>
      <c r="F54" s="180">
        <f t="shared" si="12"/>
        <v>0</v>
      </c>
      <c r="G54" s="173"/>
      <c r="H54">
        <v>-3</v>
      </c>
      <c r="I54">
        <v>3</v>
      </c>
      <c r="J54" s="174">
        <f t="shared" ref="J54:J59" si="17">IFERROR((F54/D54*100),0)</f>
        <v>0</v>
      </c>
      <c r="K54" t="b">
        <f t="shared" ref="K54:K59" si="18">OR(J54&lt;H54,J54&gt;I54)</f>
        <v>0</v>
      </c>
      <c r="L54" t="str">
        <f t="shared" ref="L54:L59" si="19">IF(K54=FALSE,"",IF(G54="","More",""))</f>
        <v/>
      </c>
    </row>
    <row r="55" spans="1:12" ht="14.25" x14ac:dyDescent="0.2">
      <c r="A55" s="11"/>
      <c r="B55" s="11" t="s">
        <v>275</v>
      </c>
      <c r="C55" s="5" t="s">
        <v>276</v>
      </c>
      <c r="D55" s="176">
        <f>'Original Budget'!E55</f>
        <v>0</v>
      </c>
      <c r="E55" s="176">
        <f>'Revised Budget'!E55</f>
        <v>0</v>
      </c>
      <c r="F55" s="180">
        <f t="shared" si="12"/>
        <v>0</v>
      </c>
      <c r="G55" s="173"/>
      <c r="H55">
        <v>-3</v>
      </c>
      <c r="I55">
        <v>3</v>
      </c>
      <c r="J55" s="174">
        <f t="shared" si="17"/>
        <v>0</v>
      </c>
      <c r="K55" t="b">
        <f t="shared" si="18"/>
        <v>0</v>
      </c>
      <c r="L55" t="str">
        <f t="shared" si="19"/>
        <v/>
      </c>
    </row>
    <row r="56" spans="1:12" ht="14.25" x14ac:dyDescent="0.2">
      <c r="A56" s="11"/>
      <c r="B56" s="11" t="s">
        <v>277</v>
      </c>
      <c r="C56" s="5" t="s">
        <v>278</v>
      </c>
      <c r="D56" s="176">
        <f>'Original Budget'!E56</f>
        <v>0</v>
      </c>
      <c r="E56" s="176">
        <f>'Revised Budget'!E56</f>
        <v>0</v>
      </c>
      <c r="F56" s="180">
        <f t="shared" si="12"/>
        <v>0</v>
      </c>
      <c r="G56" s="173"/>
      <c r="H56">
        <v>-3</v>
      </c>
      <c r="I56">
        <v>3</v>
      </c>
      <c r="J56" s="174">
        <f t="shared" si="17"/>
        <v>0</v>
      </c>
      <c r="K56" t="b">
        <f t="shared" si="18"/>
        <v>0</v>
      </c>
      <c r="L56" t="str">
        <f t="shared" si="19"/>
        <v/>
      </c>
    </row>
    <row r="57" spans="1:12" ht="14.25" x14ac:dyDescent="0.2">
      <c r="A57" s="11"/>
      <c r="B57" s="11" t="s">
        <v>279</v>
      </c>
      <c r="C57" s="5" t="s">
        <v>280</v>
      </c>
      <c r="D57" s="176">
        <f>'Original Budget'!E57</f>
        <v>0</v>
      </c>
      <c r="E57" s="176">
        <f>'Revised Budget'!E57</f>
        <v>0</v>
      </c>
      <c r="F57" s="180">
        <f t="shared" si="12"/>
        <v>0</v>
      </c>
      <c r="G57" s="173"/>
      <c r="H57">
        <v>-3</v>
      </c>
      <c r="I57">
        <v>3</v>
      </c>
      <c r="J57" s="174">
        <f t="shared" si="17"/>
        <v>0</v>
      </c>
      <c r="K57" t="b">
        <f t="shared" si="18"/>
        <v>0</v>
      </c>
      <c r="L57" t="str">
        <f t="shared" si="19"/>
        <v/>
      </c>
    </row>
    <row r="58" spans="1:12" ht="14.25" x14ac:dyDescent="0.2">
      <c r="A58" s="11"/>
      <c r="B58" s="11" t="s">
        <v>281</v>
      </c>
      <c r="C58" s="5" t="s">
        <v>282</v>
      </c>
      <c r="D58" s="176">
        <f>'Original Budget'!E58</f>
        <v>0</v>
      </c>
      <c r="E58" s="176">
        <f>'Revised Budget'!E58</f>
        <v>0</v>
      </c>
      <c r="F58" s="180">
        <f t="shared" si="12"/>
        <v>0</v>
      </c>
      <c r="G58" s="173"/>
      <c r="H58">
        <v>-3</v>
      </c>
      <c r="I58">
        <v>3</v>
      </c>
      <c r="J58" s="174">
        <f t="shared" si="17"/>
        <v>0</v>
      </c>
      <c r="K58" t="b">
        <f t="shared" si="18"/>
        <v>0</v>
      </c>
      <c r="L58" t="str">
        <f t="shared" si="19"/>
        <v/>
      </c>
    </row>
    <row r="59" spans="1:12" ht="14.25" x14ac:dyDescent="0.2">
      <c r="A59" s="11"/>
      <c r="B59" s="11" t="s">
        <v>283</v>
      </c>
      <c r="C59" s="5" t="s">
        <v>284</v>
      </c>
      <c r="D59" s="176">
        <f>'Original Budget'!E59</f>
        <v>0</v>
      </c>
      <c r="E59" s="176">
        <f>'Revised Budget'!E59</f>
        <v>0</v>
      </c>
      <c r="F59" s="180">
        <f t="shared" si="12"/>
        <v>0</v>
      </c>
      <c r="G59" s="173"/>
      <c r="H59">
        <v>-3</v>
      </c>
      <c r="I59">
        <v>3</v>
      </c>
      <c r="J59" s="174">
        <f t="shared" si="17"/>
        <v>0</v>
      </c>
      <c r="K59" t="b">
        <f t="shared" si="18"/>
        <v>0</v>
      </c>
      <c r="L59" t="str">
        <f t="shared" si="19"/>
        <v/>
      </c>
    </row>
    <row r="60" spans="1:12" ht="14.25" x14ac:dyDescent="0.2">
      <c r="A60" s="11"/>
      <c r="B60" s="11" t="s">
        <v>285</v>
      </c>
      <c r="C60" s="5" t="s">
        <v>286</v>
      </c>
      <c r="D60" s="176">
        <f>'Original Budget'!E60</f>
        <v>0</v>
      </c>
      <c r="E60" s="176">
        <f>'Revised Budget'!E60</f>
        <v>0</v>
      </c>
      <c r="F60" s="180">
        <f t="shared" si="12"/>
        <v>0</v>
      </c>
      <c r="G60" s="173"/>
      <c r="H60">
        <v>-3</v>
      </c>
      <c r="I60">
        <v>3</v>
      </c>
      <c r="J60" s="174">
        <f t="shared" si="13"/>
        <v>0</v>
      </c>
      <c r="K60" t="b">
        <f t="shared" si="14"/>
        <v>0</v>
      </c>
      <c r="L60" t="str">
        <f t="shared" si="15"/>
        <v/>
      </c>
    </row>
    <row r="61" spans="1:12" ht="14.25" x14ac:dyDescent="0.2">
      <c r="A61" s="11"/>
      <c r="B61" s="11" t="s">
        <v>287</v>
      </c>
      <c r="C61" s="5" t="s">
        <v>288</v>
      </c>
      <c r="D61" s="176">
        <f>'Original Budget'!E61</f>
        <v>0</v>
      </c>
      <c r="E61" s="176">
        <f>'Revised Budget'!E61</f>
        <v>0</v>
      </c>
      <c r="F61" s="180">
        <f t="shared" si="12"/>
        <v>0</v>
      </c>
      <c r="G61" s="173"/>
      <c r="H61">
        <v>-3</v>
      </c>
      <c r="I61">
        <v>3</v>
      </c>
      <c r="J61" s="174">
        <f t="shared" si="13"/>
        <v>0</v>
      </c>
      <c r="K61" t="b">
        <f t="shared" si="14"/>
        <v>0</v>
      </c>
      <c r="L61" t="str">
        <f t="shared" si="15"/>
        <v/>
      </c>
    </row>
    <row r="62" spans="1:12" ht="14.25" x14ac:dyDescent="0.2">
      <c r="A62" s="11"/>
      <c r="B62" s="11" t="s">
        <v>289</v>
      </c>
      <c r="C62" s="5" t="s">
        <v>290</v>
      </c>
      <c r="D62" s="176">
        <f>'Original Budget'!E62</f>
        <v>0</v>
      </c>
      <c r="E62" s="176">
        <f>'Revised Budget'!E62</f>
        <v>0</v>
      </c>
      <c r="F62" s="180">
        <f t="shared" si="12"/>
        <v>0</v>
      </c>
      <c r="G62" s="173"/>
      <c r="H62">
        <v>-3</v>
      </c>
      <c r="I62">
        <v>3</v>
      </c>
      <c r="J62" s="174">
        <f t="shared" si="13"/>
        <v>0</v>
      </c>
      <c r="K62" t="b">
        <f t="shared" si="14"/>
        <v>0</v>
      </c>
      <c r="L62" t="str">
        <f t="shared" si="15"/>
        <v/>
      </c>
    </row>
    <row r="63" spans="1:12" ht="14.25" x14ac:dyDescent="0.2">
      <c r="A63" s="11"/>
      <c r="B63" s="11" t="s">
        <v>291</v>
      </c>
      <c r="C63" s="5" t="s">
        <v>292</v>
      </c>
      <c r="D63" s="176">
        <f>'Original Budget'!E63</f>
        <v>0</v>
      </c>
      <c r="E63" s="176">
        <f>'Revised Budget'!E63</f>
        <v>0</v>
      </c>
      <c r="F63" s="180">
        <f t="shared" si="12"/>
        <v>0</v>
      </c>
      <c r="G63" s="173"/>
      <c r="H63">
        <v>-3</v>
      </c>
      <c r="I63">
        <v>3</v>
      </c>
      <c r="J63" s="174">
        <f t="shared" si="13"/>
        <v>0</v>
      </c>
      <c r="K63" t="b">
        <f t="shared" si="14"/>
        <v>0</v>
      </c>
      <c r="L63" t="str">
        <f t="shared" si="15"/>
        <v/>
      </c>
    </row>
    <row r="64" spans="1:12" ht="14.25" x14ac:dyDescent="0.2">
      <c r="A64" s="11"/>
      <c r="B64" s="11" t="s">
        <v>293</v>
      </c>
      <c r="C64" s="5" t="s">
        <v>294</v>
      </c>
      <c r="D64" s="176">
        <f>'Original Budget'!E64</f>
        <v>0</v>
      </c>
      <c r="E64" s="176">
        <f>'Revised Budget'!E64</f>
        <v>0</v>
      </c>
      <c r="F64" s="180">
        <f t="shared" si="12"/>
        <v>0</v>
      </c>
      <c r="G64" s="173"/>
      <c r="H64">
        <v>-3</v>
      </c>
      <c r="I64">
        <v>3</v>
      </c>
      <c r="J64" s="174">
        <f t="shared" si="13"/>
        <v>0</v>
      </c>
      <c r="K64" t="b">
        <f t="shared" si="14"/>
        <v>0</v>
      </c>
      <c r="L64" t="str">
        <f t="shared" si="15"/>
        <v/>
      </c>
    </row>
    <row r="65" spans="1:12" ht="14.25" x14ac:dyDescent="0.2">
      <c r="A65" s="11"/>
      <c r="B65" s="11" t="s">
        <v>295</v>
      </c>
      <c r="C65" s="5" t="s">
        <v>296</v>
      </c>
      <c r="D65" s="176">
        <f>'Original Budget'!E65</f>
        <v>0</v>
      </c>
      <c r="E65" s="176">
        <f>'Revised Budget'!E65</f>
        <v>0</v>
      </c>
      <c r="F65" s="180">
        <f t="shared" si="12"/>
        <v>0</v>
      </c>
      <c r="G65" s="173"/>
      <c r="H65">
        <v>-3</v>
      </c>
      <c r="I65">
        <v>3</v>
      </c>
      <c r="J65" s="174">
        <f t="shared" si="13"/>
        <v>0</v>
      </c>
      <c r="K65" t="b">
        <f t="shared" si="14"/>
        <v>0</v>
      </c>
      <c r="L65" t="str">
        <f t="shared" si="15"/>
        <v/>
      </c>
    </row>
    <row r="66" spans="1:12" ht="14.25" x14ac:dyDescent="0.2">
      <c r="A66" s="11"/>
      <c r="B66" s="11" t="s">
        <v>297</v>
      </c>
      <c r="C66" s="5" t="s">
        <v>298</v>
      </c>
      <c r="D66" s="176">
        <f>'Original Budget'!E66</f>
        <v>0</v>
      </c>
      <c r="E66" s="176">
        <f>'Revised Budget'!E66</f>
        <v>0</v>
      </c>
      <c r="F66" s="180">
        <f t="shared" si="12"/>
        <v>0</v>
      </c>
      <c r="G66" s="173"/>
      <c r="H66">
        <v>-3</v>
      </c>
      <c r="I66">
        <v>3</v>
      </c>
      <c r="J66" s="174">
        <f t="shared" si="13"/>
        <v>0</v>
      </c>
      <c r="K66" t="b">
        <f t="shared" si="14"/>
        <v>0</v>
      </c>
      <c r="L66" t="str">
        <f t="shared" si="15"/>
        <v/>
      </c>
    </row>
    <row r="67" spans="1:12" ht="14.25" x14ac:dyDescent="0.2">
      <c r="A67" s="11"/>
      <c r="B67" s="11" t="s">
        <v>299</v>
      </c>
      <c r="C67" s="5" t="s">
        <v>300</v>
      </c>
      <c r="D67" s="176">
        <f>'Original Budget'!E67</f>
        <v>0</v>
      </c>
      <c r="E67" s="176">
        <f>'Revised Budget'!E67</f>
        <v>0</v>
      </c>
      <c r="F67" s="180">
        <f t="shared" si="12"/>
        <v>0</v>
      </c>
      <c r="G67" s="173"/>
      <c r="H67">
        <v>-3</v>
      </c>
      <c r="I67">
        <v>3</v>
      </c>
      <c r="J67" s="174">
        <f t="shared" si="13"/>
        <v>0</v>
      </c>
      <c r="K67" t="b">
        <f t="shared" si="14"/>
        <v>0</v>
      </c>
      <c r="L67" t="str">
        <f t="shared" si="15"/>
        <v/>
      </c>
    </row>
    <row r="68" spans="1:12" ht="14.25" x14ac:dyDescent="0.2">
      <c r="A68" s="11"/>
      <c r="B68" s="11" t="s">
        <v>301</v>
      </c>
      <c r="C68" s="5" t="s">
        <v>302</v>
      </c>
      <c r="D68" s="176">
        <f>'Original Budget'!E68</f>
        <v>0</v>
      </c>
      <c r="E68" s="176">
        <f>'Revised Budget'!E68</f>
        <v>0</v>
      </c>
      <c r="F68" s="180">
        <f t="shared" si="12"/>
        <v>0</v>
      </c>
      <c r="G68" s="173"/>
      <c r="H68">
        <v>-3</v>
      </c>
      <c r="I68">
        <v>3</v>
      </c>
      <c r="J68" s="174">
        <f t="shared" si="13"/>
        <v>0</v>
      </c>
      <c r="K68" t="b">
        <f t="shared" si="14"/>
        <v>0</v>
      </c>
      <c r="L68" t="str">
        <f t="shared" si="15"/>
        <v/>
      </c>
    </row>
    <row r="69" spans="1:12" ht="14.25" x14ac:dyDescent="0.2">
      <c r="A69" s="11"/>
      <c r="B69" s="20" t="s">
        <v>303</v>
      </c>
      <c r="C69" s="85" t="s">
        <v>774</v>
      </c>
      <c r="D69" s="176">
        <f>'Original Budget'!E69</f>
        <v>0</v>
      </c>
      <c r="E69" s="176">
        <f>'Revised Budget'!E69</f>
        <v>0</v>
      </c>
      <c r="F69" s="180">
        <f t="shared" si="12"/>
        <v>0</v>
      </c>
      <c r="G69" s="173"/>
      <c r="H69">
        <v>-3</v>
      </c>
      <c r="I69">
        <v>3</v>
      </c>
      <c r="J69" s="174">
        <f t="shared" si="13"/>
        <v>0</v>
      </c>
      <c r="K69" t="b">
        <f t="shared" si="14"/>
        <v>0</v>
      </c>
      <c r="L69" t="str">
        <f t="shared" si="15"/>
        <v/>
      </c>
    </row>
    <row r="70" spans="1:12" ht="3" customHeight="1" x14ac:dyDescent="0.2">
      <c r="A70" s="11"/>
      <c r="B70" s="20"/>
      <c r="C70" s="85"/>
      <c r="D70" s="180"/>
      <c r="E70" s="180"/>
      <c r="F70" s="180"/>
      <c r="G70" s="177"/>
    </row>
    <row r="71" spans="1:12" ht="14.25" x14ac:dyDescent="0.2">
      <c r="A71" s="11"/>
      <c r="B71" s="11" t="s">
        <v>305</v>
      </c>
      <c r="C71" s="85" t="s">
        <v>306</v>
      </c>
      <c r="D71" s="176">
        <f>'Original Budget'!E71</f>
        <v>0</v>
      </c>
      <c r="E71" s="176">
        <f>'Revised Budget'!E71</f>
        <v>0</v>
      </c>
      <c r="F71" s="180">
        <f t="shared" ref="F71:F72" si="20">IFERROR(E71-D71,"")</f>
        <v>0</v>
      </c>
      <c r="G71" s="173"/>
      <c r="H71">
        <v>-3</v>
      </c>
      <c r="I71">
        <v>3</v>
      </c>
      <c r="J71" s="174">
        <f>IFERROR((F71/D71*100),0)</f>
        <v>0</v>
      </c>
      <c r="K71" t="b">
        <f>OR(J71&lt;H71,J71&gt;I71)</f>
        <v>0</v>
      </c>
      <c r="L71" t="str">
        <f t="shared" si="15"/>
        <v/>
      </c>
    </row>
    <row r="72" spans="1:12" ht="14.25" x14ac:dyDescent="0.2">
      <c r="A72" s="11"/>
      <c r="B72" s="20" t="s">
        <v>307</v>
      </c>
      <c r="C72" s="85" t="s">
        <v>308</v>
      </c>
      <c r="D72" s="176">
        <f>'Original Budget'!E72</f>
        <v>0</v>
      </c>
      <c r="E72" s="176">
        <f>'Revised Budget'!E72</f>
        <v>0</v>
      </c>
      <c r="F72" s="180">
        <f t="shared" si="20"/>
        <v>0</v>
      </c>
      <c r="G72" s="173"/>
      <c r="H72">
        <v>-3</v>
      </c>
      <c r="I72">
        <v>3</v>
      </c>
      <c r="J72" s="174">
        <f>IFERROR((F72/D72*100),0)</f>
        <v>0</v>
      </c>
      <c r="K72" t="b">
        <f>OR(J72&lt;H72,J72&gt;I72)</f>
        <v>0</v>
      </c>
      <c r="L72" t="str">
        <f t="shared" si="15"/>
        <v/>
      </c>
    </row>
    <row r="73" spans="1:12" ht="3" customHeight="1" x14ac:dyDescent="0.2">
      <c r="A73" s="11"/>
      <c r="B73" s="11"/>
      <c r="C73" s="5"/>
      <c r="D73" s="179"/>
      <c r="E73" s="179"/>
      <c r="F73" s="179"/>
      <c r="G73" s="177"/>
    </row>
    <row r="74" spans="1:12" ht="15.75" x14ac:dyDescent="0.25">
      <c r="A74" s="11"/>
      <c r="B74" s="36" t="s">
        <v>977</v>
      </c>
      <c r="C74" s="36"/>
      <c r="D74" s="175">
        <f>SUM(D34:D73)</f>
        <v>0</v>
      </c>
      <c r="E74" s="175">
        <f>SUM(E34:E73)</f>
        <v>0</v>
      </c>
      <c r="F74" s="175">
        <f>IFERROR(E74-D74,"")</f>
        <v>0</v>
      </c>
      <c r="G74" s="177"/>
    </row>
    <row r="75" spans="1:12" ht="3" customHeight="1" x14ac:dyDescent="0.2">
      <c r="A75" s="11"/>
      <c r="B75" s="11"/>
      <c r="C75" s="5"/>
      <c r="D75" s="179"/>
      <c r="E75" s="179"/>
      <c r="F75" s="179"/>
      <c r="G75" s="177"/>
    </row>
    <row r="76" spans="1:12" ht="14.25" x14ac:dyDescent="0.2">
      <c r="A76" s="11"/>
      <c r="B76" s="11"/>
      <c r="C76" s="5"/>
      <c r="D76" s="179"/>
      <c r="E76" s="179"/>
      <c r="F76" s="179"/>
      <c r="G76" s="177"/>
    </row>
    <row r="77" spans="1:12" ht="15.75" x14ac:dyDescent="0.25">
      <c r="A77" s="11"/>
      <c r="B77" s="36" t="s">
        <v>776</v>
      </c>
      <c r="C77" s="36"/>
      <c r="D77" s="179"/>
      <c r="E77" s="179"/>
      <c r="F77" s="179"/>
      <c r="G77" s="177"/>
    </row>
    <row r="78" spans="1:12" ht="14.25" x14ac:dyDescent="0.2">
      <c r="A78" s="11"/>
      <c r="B78" s="11" t="s">
        <v>309</v>
      </c>
      <c r="C78" s="88" t="s">
        <v>310</v>
      </c>
      <c r="D78" s="176">
        <f>'Original Budget'!E78</f>
        <v>0</v>
      </c>
      <c r="E78" s="176">
        <f>'Revised Budget'!E78</f>
        <v>0</v>
      </c>
      <c r="F78" s="180">
        <f t="shared" ref="F78:F80" si="21">IFERROR(E78-D78,"")</f>
        <v>0</v>
      </c>
      <c r="G78" s="173"/>
      <c r="H78">
        <v>-3</v>
      </c>
      <c r="I78">
        <v>3</v>
      </c>
      <c r="J78" s="174">
        <f>IFERROR((F78/D78*100),0)</f>
        <v>0</v>
      </c>
      <c r="K78" t="b">
        <f>OR(J78&lt;H78,J78&gt;I78)</f>
        <v>0</v>
      </c>
      <c r="L78" t="str">
        <f t="shared" ref="L78:L80" si="22">IF(K78=FALSE,"",IF(G78="","More",""))</f>
        <v/>
      </c>
    </row>
    <row r="79" spans="1:12" ht="14.25" x14ac:dyDescent="0.2">
      <c r="A79" s="11"/>
      <c r="B79" s="11" t="s">
        <v>311</v>
      </c>
      <c r="C79" s="88" t="s">
        <v>312</v>
      </c>
      <c r="D79" s="176">
        <f>'Original Budget'!E79</f>
        <v>0</v>
      </c>
      <c r="E79" s="176">
        <f>'Revised Budget'!E79</f>
        <v>0</v>
      </c>
      <c r="F79" s="180">
        <f t="shared" si="21"/>
        <v>0</v>
      </c>
      <c r="G79" s="173"/>
      <c r="H79">
        <v>-3</v>
      </c>
      <c r="I79">
        <v>3</v>
      </c>
      <c r="J79" s="174">
        <f>IFERROR((F79/D79*100),0)</f>
        <v>0</v>
      </c>
      <c r="K79" t="b">
        <f>OR(J79&lt;H79,J79&gt;I79)</f>
        <v>0</v>
      </c>
      <c r="L79" t="str">
        <f t="shared" si="22"/>
        <v/>
      </c>
    </row>
    <row r="80" spans="1:12" ht="14.25" x14ac:dyDescent="0.2">
      <c r="A80" s="11"/>
      <c r="B80" s="11" t="s">
        <v>313</v>
      </c>
      <c r="C80" s="85" t="s">
        <v>777</v>
      </c>
      <c r="D80" s="176">
        <f>'Original Budget'!E80</f>
        <v>0</v>
      </c>
      <c r="E80" s="176">
        <f>'Revised Budget'!E80</f>
        <v>0</v>
      </c>
      <c r="F80" s="180">
        <f t="shared" si="21"/>
        <v>0</v>
      </c>
      <c r="G80" s="173"/>
      <c r="H80">
        <v>-3</v>
      </c>
      <c r="I80">
        <v>3</v>
      </c>
      <c r="J80" s="174">
        <f>IFERROR((F80/D80*100),0)</f>
        <v>0</v>
      </c>
      <c r="K80" t="b">
        <f>OR(J80&lt;H80,J80&gt;I80)</f>
        <v>0</v>
      </c>
      <c r="L80" t="str">
        <f t="shared" si="22"/>
        <v/>
      </c>
    </row>
    <row r="81" spans="1:12" ht="3" customHeight="1" x14ac:dyDescent="0.2">
      <c r="A81" s="11"/>
      <c r="B81" s="11"/>
      <c r="C81" s="5"/>
      <c r="D81" s="179"/>
      <c r="E81" s="179"/>
      <c r="F81" s="179"/>
      <c r="G81" s="177"/>
    </row>
    <row r="82" spans="1:12" ht="15.75" x14ac:dyDescent="0.25">
      <c r="A82" s="11"/>
      <c r="B82" s="36" t="s">
        <v>978</v>
      </c>
      <c r="C82" s="36"/>
      <c r="D82" s="175">
        <f>SUM(D78:D80)</f>
        <v>0</v>
      </c>
      <c r="E82" s="175">
        <f>SUM(E78:E80)</f>
        <v>0</v>
      </c>
      <c r="F82" s="175">
        <f>SUM(F78:F80)</f>
        <v>0</v>
      </c>
      <c r="G82" s="177"/>
    </row>
    <row r="83" spans="1:12" ht="15.75" x14ac:dyDescent="0.25">
      <c r="A83" s="11"/>
      <c r="B83" s="36"/>
      <c r="C83" s="5"/>
      <c r="D83" s="179"/>
      <c r="E83" s="179"/>
      <c r="F83" s="179"/>
      <c r="G83" s="177"/>
    </row>
    <row r="84" spans="1:12" ht="15.75" x14ac:dyDescent="0.25">
      <c r="A84" s="11"/>
      <c r="B84" s="36" t="s">
        <v>779</v>
      </c>
      <c r="C84" s="36"/>
      <c r="D84" s="179"/>
      <c r="E84" s="179"/>
      <c r="F84" s="179"/>
      <c r="G84" s="177"/>
    </row>
    <row r="85" spans="1:12" ht="14.25" x14ac:dyDescent="0.2">
      <c r="A85" s="11"/>
      <c r="B85" s="11" t="s">
        <v>315</v>
      </c>
      <c r="C85" s="5" t="s">
        <v>316</v>
      </c>
      <c r="D85" s="176">
        <f>'Original Budget'!E85</f>
        <v>0</v>
      </c>
      <c r="E85" s="176">
        <f>'Revised Budget'!E85</f>
        <v>0</v>
      </c>
      <c r="F85" s="176">
        <f t="shared" ref="F85:F87" si="23">IFERROR(E85-D85,"")</f>
        <v>0</v>
      </c>
      <c r="G85" s="173"/>
      <c r="H85">
        <v>-3</v>
      </c>
      <c r="I85">
        <v>3</v>
      </c>
      <c r="J85" s="174">
        <f>IFERROR((F85/D85*100),0)</f>
        <v>0</v>
      </c>
      <c r="K85" t="b">
        <f>OR(J85&lt;H85,J85&gt;I85)</f>
        <v>0</v>
      </c>
      <c r="L85" t="str">
        <f t="shared" ref="L85:L87" si="24">IF(K85=FALSE,"",IF(G85="","More",""))</f>
        <v/>
      </c>
    </row>
    <row r="86" spans="1:12" ht="14.25" x14ac:dyDescent="0.2">
      <c r="A86" s="11"/>
      <c r="B86" s="11" t="s">
        <v>317</v>
      </c>
      <c r="C86" s="5" t="s">
        <v>318</v>
      </c>
      <c r="D86" s="176">
        <f>'Original Budget'!E86</f>
        <v>0</v>
      </c>
      <c r="E86" s="176">
        <f>'Revised Budget'!E86</f>
        <v>0</v>
      </c>
      <c r="F86" s="181">
        <f t="shared" si="23"/>
        <v>0</v>
      </c>
      <c r="G86" s="173"/>
      <c r="H86">
        <v>-3</v>
      </c>
      <c r="I86">
        <v>3</v>
      </c>
      <c r="J86" s="174">
        <f>IFERROR((F86/D86*100),0)</f>
        <v>0</v>
      </c>
      <c r="K86" t="b">
        <f>OR(J86&lt;H86,J86&gt;I86)</f>
        <v>0</v>
      </c>
      <c r="L86" t="str">
        <f t="shared" si="24"/>
        <v/>
      </c>
    </row>
    <row r="87" spans="1:12" ht="14.25" x14ac:dyDescent="0.2">
      <c r="A87" s="11"/>
      <c r="B87" s="11" t="s">
        <v>319</v>
      </c>
      <c r="C87" s="5" t="s">
        <v>320</v>
      </c>
      <c r="D87" s="176">
        <f>'Original Budget'!E87</f>
        <v>0</v>
      </c>
      <c r="E87" s="176">
        <f>'Revised Budget'!E87</f>
        <v>0</v>
      </c>
      <c r="F87" s="181">
        <f t="shared" si="23"/>
        <v>0</v>
      </c>
      <c r="G87" s="173"/>
      <c r="H87">
        <v>-3</v>
      </c>
      <c r="I87">
        <v>3</v>
      </c>
      <c r="J87" s="174">
        <f>IFERROR((F87/D87*100),0)</f>
        <v>0</v>
      </c>
      <c r="K87" t="b">
        <f>OR(J87&lt;H87,J87&gt;I87)</f>
        <v>0</v>
      </c>
      <c r="L87" t="str">
        <f t="shared" si="24"/>
        <v/>
      </c>
    </row>
    <row r="88" spans="1:12" ht="14.25" x14ac:dyDescent="0.2">
      <c r="A88" s="11"/>
      <c r="B88" s="11" t="s">
        <v>321</v>
      </c>
      <c r="C88" s="5" t="s">
        <v>272</v>
      </c>
      <c r="D88" s="176">
        <f>'Original Budget'!E88</f>
        <v>0</v>
      </c>
      <c r="E88" s="176">
        <f>'Revised Budget'!E88</f>
        <v>0</v>
      </c>
      <c r="F88" s="181">
        <f t="shared" ref="F88:F92" si="25">IFERROR(E88-D88,"")</f>
        <v>0</v>
      </c>
      <c r="G88" s="173"/>
      <c r="H88">
        <v>-3</v>
      </c>
      <c r="I88">
        <v>3</v>
      </c>
      <c r="J88" s="174">
        <f t="shared" ref="J88:J92" si="26">IFERROR((F88/D88*100),0)</f>
        <v>0</v>
      </c>
      <c r="K88" t="b">
        <f t="shared" ref="K88:K92" si="27">OR(J88&lt;H88,J88&gt;I88)</f>
        <v>0</v>
      </c>
      <c r="L88" t="str">
        <f t="shared" ref="L88:L92" si="28">IF(K88=FALSE,"",IF(G88="","More",""))</f>
        <v/>
      </c>
    </row>
    <row r="89" spans="1:12" ht="14.25" x14ac:dyDescent="0.2">
      <c r="A89" s="11"/>
      <c r="B89" s="11" t="s">
        <v>322</v>
      </c>
      <c r="C89" s="5" t="s">
        <v>323</v>
      </c>
      <c r="D89" s="176">
        <f>'Original Budget'!E89</f>
        <v>0</v>
      </c>
      <c r="E89" s="176">
        <f>'Revised Budget'!E89</f>
        <v>0</v>
      </c>
      <c r="F89" s="181">
        <f t="shared" si="25"/>
        <v>0</v>
      </c>
      <c r="G89" s="173"/>
      <c r="H89">
        <v>-3</v>
      </c>
      <c r="I89">
        <v>3</v>
      </c>
      <c r="J89" s="174">
        <f t="shared" si="26"/>
        <v>0</v>
      </c>
      <c r="K89" t="b">
        <f t="shared" si="27"/>
        <v>0</v>
      </c>
      <c r="L89" t="str">
        <f t="shared" si="28"/>
        <v/>
      </c>
    </row>
    <row r="90" spans="1:12" ht="14.25" x14ac:dyDescent="0.2">
      <c r="A90" s="11"/>
      <c r="B90" s="11" t="s">
        <v>324</v>
      </c>
      <c r="C90" s="5" t="s">
        <v>325</v>
      </c>
      <c r="D90" s="176">
        <f>'Original Budget'!E90</f>
        <v>0</v>
      </c>
      <c r="E90" s="176">
        <f>'Revised Budget'!E90</f>
        <v>0</v>
      </c>
      <c r="F90" s="181">
        <f t="shared" si="25"/>
        <v>0</v>
      </c>
      <c r="G90" s="173"/>
      <c r="H90">
        <v>-3</v>
      </c>
      <c r="I90">
        <v>3</v>
      </c>
      <c r="J90" s="174">
        <f t="shared" si="26"/>
        <v>0</v>
      </c>
      <c r="K90" t="b">
        <f t="shared" si="27"/>
        <v>0</v>
      </c>
      <c r="L90" t="str">
        <f t="shared" si="28"/>
        <v/>
      </c>
    </row>
    <row r="91" spans="1:12" ht="14.25" x14ac:dyDescent="0.2">
      <c r="A91" s="11"/>
      <c r="B91" s="11" t="s">
        <v>326</v>
      </c>
      <c r="C91" s="5" t="s">
        <v>280</v>
      </c>
      <c r="D91" s="176">
        <f>'Original Budget'!E91</f>
        <v>0</v>
      </c>
      <c r="E91" s="176">
        <f>'Revised Budget'!E91</f>
        <v>0</v>
      </c>
      <c r="F91" s="181">
        <f t="shared" si="25"/>
        <v>0</v>
      </c>
      <c r="G91" s="173"/>
      <c r="H91">
        <v>-3</v>
      </c>
      <c r="I91">
        <v>3</v>
      </c>
      <c r="J91" s="174">
        <f t="shared" si="26"/>
        <v>0</v>
      </c>
      <c r="K91" t="b">
        <f t="shared" si="27"/>
        <v>0</v>
      </c>
      <c r="L91" t="str">
        <f t="shared" si="28"/>
        <v/>
      </c>
    </row>
    <row r="92" spans="1:12" ht="14.25" x14ac:dyDescent="0.2">
      <c r="A92" s="11"/>
      <c r="B92" s="11" t="s">
        <v>849</v>
      </c>
      <c r="C92" s="5" t="s">
        <v>328</v>
      </c>
      <c r="D92" s="176">
        <f>'Original Budget'!E92</f>
        <v>0</v>
      </c>
      <c r="E92" s="176">
        <f>'Revised Budget'!E92</f>
        <v>0</v>
      </c>
      <c r="F92" s="181">
        <f t="shared" si="25"/>
        <v>0</v>
      </c>
      <c r="G92" s="173"/>
      <c r="H92">
        <v>-3</v>
      </c>
      <c r="I92">
        <v>3</v>
      </c>
      <c r="J92" s="174">
        <f t="shared" si="26"/>
        <v>0</v>
      </c>
      <c r="K92" t="b">
        <f t="shared" si="27"/>
        <v>0</v>
      </c>
      <c r="L92" t="str">
        <f t="shared" si="28"/>
        <v/>
      </c>
    </row>
    <row r="93" spans="1:12" ht="3" customHeight="1" x14ac:dyDescent="0.2">
      <c r="A93" s="11"/>
      <c r="B93" s="11"/>
      <c r="C93" s="5"/>
      <c r="D93" s="179"/>
      <c r="E93" s="179"/>
      <c r="F93" s="179"/>
      <c r="G93" s="177"/>
    </row>
    <row r="94" spans="1:12" ht="15.75" x14ac:dyDescent="0.25">
      <c r="A94" s="11"/>
      <c r="B94" s="36" t="s">
        <v>979</v>
      </c>
      <c r="C94" s="36"/>
      <c r="D94" s="175">
        <f>SUM(D85:D92)</f>
        <v>0</v>
      </c>
      <c r="E94" s="175">
        <f>SUM(E85:E92)</f>
        <v>0</v>
      </c>
      <c r="F94" s="175">
        <f t="shared" ref="F94" si="29">IFERROR(E94-D94,"")</f>
        <v>0</v>
      </c>
      <c r="G94" s="177"/>
    </row>
    <row r="95" spans="1:12" ht="15.75" x14ac:dyDescent="0.25">
      <c r="A95" s="11"/>
      <c r="B95" s="36"/>
      <c r="C95" s="5"/>
      <c r="D95" s="179"/>
      <c r="E95" s="179"/>
      <c r="F95" s="179"/>
      <c r="G95" s="177"/>
    </row>
    <row r="96" spans="1:12" ht="15.75" x14ac:dyDescent="0.25">
      <c r="A96" s="11"/>
      <c r="B96" s="36" t="s">
        <v>850</v>
      </c>
      <c r="C96" s="5"/>
      <c r="D96" s="179"/>
      <c r="E96" s="179"/>
      <c r="F96" s="179"/>
      <c r="G96" s="177"/>
    </row>
    <row r="97" spans="1:13" ht="14.25" x14ac:dyDescent="0.2">
      <c r="A97" s="11"/>
      <c r="B97" s="11" t="s">
        <v>417</v>
      </c>
      <c r="C97" s="178" t="s">
        <v>782</v>
      </c>
      <c r="D97" s="176">
        <f>'Original Budget'!E97</f>
        <v>0</v>
      </c>
      <c r="E97" s="176">
        <f>'Revised Budget'!E97</f>
        <v>0</v>
      </c>
      <c r="F97" s="179"/>
      <c r="G97" s="177"/>
    </row>
    <row r="98" spans="1:13" ht="14.25" x14ac:dyDescent="0.2">
      <c r="A98" s="11"/>
      <c r="B98" s="11" t="s">
        <v>418</v>
      </c>
      <c r="C98" s="178" t="s">
        <v>783</v>
      </c>
      <c r="D98" s="176">
        <f>'Original Budget'!E98</f>
        <v>0</v>
      </c>
      <c r="E98" s="176">
        <f>'Revised Budget'!E98</f>
        <v>0</v>
      </c>
      <c r="F98" s="179"/>
      <c r="G98" s="177"/>
    </row>
    <row r="99" spans="1:13" ht="27" customHeight="1" x14ac:dyDescent="0.2">
      <c r="A99" s="11"/>
      <c r="B99" s="11" t="s">
        <v>421</v>
      </c>
      <c r="C99" s="5" t="s">
        <v>784</v>
      </c>
      <c r="D99" s="176">
        <f>'Original Budget'!E99</f>
        <v>0</v>
      </c>
      <c r="E99" s="176">
        <f>'Revised Budget'!E99</f>
        <v>0</v>
      </c>
      <c r="F99" s="179"/>
      <c r="G99" s="177"/>
    </row>
    <row r="100" spans="1:13" ht="27" customHeight="1" x14ac:dyDescent="0.2">
      <c r="A100" s="11"/>
      <c r="B100" s="1" t="s">
        <v>785</v>
      </c>
      <c r="C100" s="178"/>
      <c r="D100" s="233">
        <f>SUM(D97:D99)</f>
        <v>0</v>
      </c>
      <c r="E100" s="233">
        <f>SUM(E97:E99)</f>
        <v>0</v>
      </c>
      <c r="F100" s="179"/>
      <c r="G100" s="177"/>
    </row>
    <row r="101" spans="1:13" ht="3" customHeight="1" x14ac:dyDescent="0.2">
      <c r="A101" s="11"/>
      <c r="B101" s="11"/>
      <c r="C101" s="178"/>
      <c r="D101" s="180"/>
      <c r="E101" s="180"/>
      <c r="F101" s="179"/>
      <c r="G101" s="177"/>
      <c r="J101" s="174"/>
      <c r="L101" t="str">
        <f t="shared" ref="L101" si="30">IF(K101=FALSE,"",IF(G101="","More",""))</f>
        <v/>
      </c>
    </row>
    <row r="102" spans="1:13" ht="27" customHeight="1" x14ac:dyDescent="0.2">
      <c r="A102" s="11"/>
      <c r="B102" s="11" t="s">
        <v>419</v>
      </c>
      <c r="C102" s="5" t="s">
        <v>786</v>
      </c>
      <c r="D102" s="176">
        <f>'Original Budget'!E102</f>
        <v>0</v>
      </c>
      <c r="E102" s="176">
        <f>'Revised Budget'!E102</f>
        <v>0</v>
      </c>
      <c r="F102" s="179"/>
      <c r="G102" s="177"/>
    </row>
    <row r="103" spans="1:13" ht="14.25" x14ac:dyDescent="0.2">
      <c r="A103" s="11"/>
      <c r="B103" s="11" t="s">
        <v>420</v>
      </c>
      <c r="C103" s="178" t="s">
        <v>787</v>
      </c>
      <c r="D103" s="176">
        <f>'Original Budget'!E103</f>
        <v>0</v>
      </c>
      <c r="E103" s="176">
        <f>'Revised Budget'!E103</f>
        <v>0</v>
      </c>
      <c r="F103" s="179"/>
      <c r="G103" s="177"/>
      <c r="M103" s="182"/>
    </row>
    <row r="104" spans="1:13" ht="14.25" x14ac:dyDescent="0.2">
      <c r="A104" s="11"/>
      <c r="B104" s="1" t="s">
        <v>788</v>
      </c>
      <c r="C104" s="178"/>
      <c r="D104" s="232">
        <f>SUM(D102:D103)</f>
        <v>0</v>
      </c>
      <c r="E104" s="232">
        <f>SUM(E102:E103)</f>
        <v>0</v>
      </c>
      <c r="F104" s="179"/>
      <c r="G104" s="177"/>
    </row>
    <row r="105" spans="1:13" ht="3" customHeight="1" x14ac:dyDescent="0.2">
      <c r="A105" s="11"/>
      <c r="B105" s="11"/>
      <c r="C105" s="178"/>
      <c r="D105" s="181"/>
      <c r="E105" s="181"/>
      <c r="F105" s="179"/>
      <c r="G105" s="177"/>
      <c r="J105" s="174"/>
      <c r="L105" t="str">
        <f t="shared" ref="L105" si="31">IF(K105=FALSE,"",IF(G105="","More",""))</f>
        <v/>
      </c>
    </row>
    <row r="106" spans="1:13" ht="16.5" thickBot="1" x14ac:dyDescent="0.3">
      <c r="A106" s="11"/>
      <c r="B106" s="36" t="s">
        <v>789</v>
      </c>
      <c r="C106" s="178"/>
      <c r="D106" s="234">
        <f>D100+D104</f>
        <v>0</v>
      </c>
      <c r="E106" s="234">
        <f t="shared" ref="E106" si="32">E100+E104</f>
        <v>0</v>
      </c>
      <c r="F106" s="179"/>
      <c r="G106" s="177"/>
    </row>
    <row r="107" spans="1:13" ht="15" thickTop="1" x14ac:dyDescent="0.2">
      <c r="A107" s="11"/>
      <c r="B107" s="11"/>
      <c r="C107" s="5"/>
      <c r="D107" s="179"/>
      <c r="E107" s="179"/>
      <c r="F107" s="179"/>
      <c r="G107" s="177"/>
    </row>
    <row r="108" spans="1:13" ht="15.75" x14ac:dyDescent="0.25">
      <c r="A108" s="11"/>
      <c r="B108" s="36" t="s">
        <v>790</v>
      </c>
      <c r="C108" s="178"/>
      <c r="D108" s="181"/>
      <c r="E108" s="181"/>
      <c r="F108" s="179"/>
      <c r="G108" s="177"/>
    </row>
    <row r="109" spans="1:13" ht="14.25" x14ac:dyDescent="0.2">
      <c r="A109" s="11"/>
      <c r="B109" s="11" t="s">
        <v>417</v>
      </c>
      <c r="C109" s="178" t="s">
        <v>782</v>
      </c>
      <c r="D109" s="176">
        <f>'Original Budget'!E109</f>
        <v>0</v>
      </c>
      <c r="E109" s="176">
        <f>'Revised Budget'!E109</f>
        <v>0</v>
      </c>
      <c r="F109" s="180">
        <f>IFERROR(D109-E109,"")</f>
        <v>0</v>
      </c>
      <c r="G109" s="177"/>
      <c r="J109" s="174"/>
      <c r="L109" t="str">
        <f t="shared" ref="L109" si="33">IF(K109=FALSE,"",IF(G109="","More",""))</f>
        <v/>
      </c>
    </row>
    <row r="110" spans="1:13" ht="14.25" x14ac:dyDescent="0.2">
      <c r="A110" s="11"/>
      <c r="B110" s="11" t="s">
        <v>418</v>
      </c>
      <c r="C110" s="5" t="s">
        <v>783</v>
      </c>
      <c r="D110" s="176">
        <f>'Original Budget'!E110</f>
        <v>0</v>
      </c>
      <c r="E110" s="176">
        <f>'Revised Budget'!E110</f>
        <v>0</v>
      </c>
      <c r="F110" s="180">
        <f>IFERROR(D110-E110,"")</f>
        <v>0</v>
      </c>
      <c r="G110" s="177"/>
    </row>
    <row r="111" spans="1:13" ht="14.25" x14ac:dyDescent="0.2">
      <c r="A111" s="11"/>
      <c r="B111" s="11" t="s">
        <v>421</v>
      </c>
      <c r="C111" s="178" t="s">
        <v>784</v>
      </c>
      <c r="D111" s="232">
        <f>'Original Budget'!E111</f>
        <v>0</v>
      </c>
      <c r="E111" s="232">
        <f>'Revised Budget'!E111</f>
        <v>0</v>
      </c>
      <c r="F111" s="337">
        <f>IFERROR(D111-E111,"")</f>
        <v>0</v>
      </c>
      <c r="G111" s="177"/>
    </row>
    <row r="112" spans="1:13" ht="14.25" x14ac:dyDescent="0.2">
      <c r="A112" s="11"/>
      <c r="B112" s="1" t="s">
        <v>785</v>
      </c>
      <c r="C112" s="178"/>
      <c r="D112" s="180">
        <f>SUM(D109:D111)</f>
        <v>0</v>
      </c>
      <c r="E112" s="180">
        <f>SUM(E109:E111)</f>
        <v>0</v>
      </c>
      <c r="F112" s="180">
        <f>IFERROR(D112-E112,"")</f>
        <v>0</v>
      </c>
      <c r="G112" s="177"/>
      <c r="J112" s="174"/>
      <c r="L112" t="str">
        <f t="shared" ref="L112" si="34">IF(K112=FALSE,"",IF(G112="","More",""))</f>
        <v/>
      </c>
    </row>
    <row r="113" spans="1:7" ht="3" customHeight="1" x14ac:dyDescent="0.25">
      <c r="A113" s="11"/>
      <c r="B113" s="36"/>
      <c r="C113" s="5"/>
      <c r="D113" s="179"/>
      <c r="E113" s="179"/>
      <c r="F113" s="179"/>
      <c r="G113" s="177"/>
    </row>
    <row r="114" spans="1:7" ht="14.25" x14ac:dyDescent="0.2">
      <c r="A114" s="11"/>
      <c r="B114" s="11" t="s">
        <v>419</v>
      </c>
      <c r="C114" s="178" t="s">
        <v>786</v>
      </c>
      <c r="D114" s="176">
        <f>'Original Budget'!E114</f>
        <v>0</v>
      </c>
      <c r="E114" s="176">
        <f>'Revised Budget'!E114</f>
        <v>0</v>
      </c>
      <c r="F114" s="180">
        <f>IFERROR(D114-E114,"")</f>
        <v>0</v>
      </c>
      <c r="G114" s="170"/>
    </row>
    <row r="115" spans="1:7" ht="14.25" x14ac:dyDescent="0.2">
      <c r="A115" s="11"/>
      <c r="B115" s="11" t="s">
        <v>420</v>
      </c>
      <c r="C115" s="178" t="s">
        <v>787</v>
      </c>
      <c r="D115" s="232">
        <f>'Original Budget'!E115</f>
        <v>0</v>
      </c>
      <c r="E115" s="232">
        <f>'Revised Budget'!E115</f>
        <v>0</v>
      </c>
      <c r="F115" s="337">
        <f>IFERROR(D115-E115,"")</f>
        <v>0</v>
      </c>
      <c r="G115" s="170"/>
    </row>
    <row r="116" spans="1:7" ht="15.75" x14ac:dyDescent="0.25">
      <c r="A116" s="11"/>
      <c r="B116" s="1" t="s">
        <v>788</v>
      </c>
      <c r="C116" s="36"/>
      <c r="D116" s="175">
        <f>SUM(D114:D115)</f>
        <v>0</v>
      </c>
      <c r="E116" s="175">
        <f>SUM(E114:E115)</f>
        <v>0</v>
      </c>
      <c r="F116" s="175">
        <f>IFERROR(D116-E116,"")</f>
        <v>0</v>
      </c>
      <c r="G116" s="170"/>
    </row>
    <row r="117" spans="1:7" ht="3" customHeight="1" x14ac:dyDescent="0.2">
      <c r="A117" s="11"/>
      <c r="B117" s="11"/>
      <c r="C117" s="178"/>
      <c r="D117" s="179"/>
      <c r="E117" s="179"/>
      <c r="F117" s="179"/>
      <c r="G117" s="170"/>
    </row>
    <row r="118" spans="1:7" ht="16.5" thickBot="1" x14ac:dyDescent="0.3">
      <c r="A118" s="11"/>
      <c r="B118" s="36" t="s">
        <v>980</v>
      </c>
      <c r="C118" s="178"/>
      <c r="D118" s="331">
        <f>D112+D116</f>
        <v>0</v>
      </c>
      <c r="E118" s="331">
        <f>E112+E116</f>
        <v>0</v>
      </c>
      <c r="F118" s="332">
        <f>IFERROR(D118-E118,"")</f>
        <v>0</v>
      </c>
      <c r="G118" s="170"/>
    </row>
    <row r="119" spans="1:7" ht="16.5" thickTop="1" x14ac:dyDescent="0.25">
      <c r="A119" s="11"/>
      <c r="B119" s="36"/>
      <c r="C119" s="178"/>
      <c r="D119" s="179"/>
      <c r="E119" s="179"/>
      <c r="F119" s="179"/>
      <c r="G119" s="27"/>
    </row>
    <row r="120" spans="1:7" x14ac:dyDescent="0.2">
      <c r="A120" s="1"/>
      <c r="B120" s="1"/>
      <c r="C120" s="1"/>
      <c r="D120" s="175"/>
      <c r="E120" s="175"/>
      <c r="F120" s="175"/>
    </row>
    <row r="121" spans="1:7" ht="14.25" x14ac:dyDescent="0.2">
      <c r="A121" s="11"/>
      <c r="B121" s="11"/>
      <c r="C121" s="5"/>
      <c r="D121" s="179"/>
      <c r="E121" s="179"/>
      <c r="F121" s="179"/>
    </row>
    <row r="122" spans="1:7" x14ac:dyDescent="0.2">
      <c r="A122" s="11"/>
      <c r="B122" s="11"/>
      <c r="C122" s="11"/>
      <c r="D122" s="179"/>
      <c r="E122" s="179"/>
      <c r="F122" s="179"/>
    </row>
    <row r="123" spans="1:7" x14ac:dyDescent="0.2">
      <c r="A123" s="11"/>
      <c r="B123" s="11"/>
      <c r="C123" s="11"/>
      <c r="D123" s="179"/>
      <c r="E123" s="179"/>
      <c r="F123" s="179"/>
    </row>
    <row r="124" spans="1:7" x14ac:dyDescent="0.2">
      <c r="A124" s="11"/>
      <c r="B124" s="11"/>
      <c r="C124" s="11"/>
      <c r="D124" s="179"/>
      <c r="E124" s="179"/>
      <c r="F124" s="179"/>
    </row>
    <row r="125" spans="1:7" x14ac:dyDescent="0.2">
      <c r="A125" s="11"/>
      <c r="B125" s="11"/>
      <c r="C125" s="11"/>
      <c r="D125" s="179"/>
      <c r="E125" s="179"/>
      <c r="F125" s="179"/>
    </row>
    <row r="126" spans="1:7" x14ac:dyDescent="0.2">
      <c r="A126" s="11"/>
      <c r="B126" s="11"/>
      <c r="C126" s="11"/>
      <c r="D126" s="179"/>
      <c r="E126" s="179"/>
      <c r="F126" s="179"/>
    </row>
    <row r="127" spans="1:7" x14ac:dyDescent="0.2">
      <c r="A127" s="11"/>
      <c r="B127" s="11"/>
      <c r="C127" s="11"/>
      <c r="D127" s="179"/>
      <c r="E127" s="179"/>
      <c r="F127" s="179"/>
    </row>
    <row r="128" spans="1:7" x14ac:dyDescent="0.2">
      <c r="A128" s="11"/>
      <c r="B128" s="11"/>
      <c r="C128" s="11"/>
      <c r="D128" s="179"/>
      <c r="E128" s="179"/>
      <c r="F128" s="179"/>
    </row>
    <row r="129" spans="1:6" x14ac:dyDescent="0.2">
      <c r="A129" s="11"/>
      <c r="B129" s="11"/>
      <c r="C129" s="11"/>
      <c r="D129" s="179"/>
      <c r="E129" s="179"/>
      <c r="F129" s="179"/>
    </row>
    <row r="130" spans="1:6" x14ac:dyDescent="0.2">
      <c r="A130" s="11"/>
      <c r="B130" s="11"/>
      <c r="C130" s="11"/>
      <c r="D130" s="179"/>
      <c r="E130" s="179"/>
      <c r="F130" s="179"/>
    </row>
    <row r="131" spans="1:6" x14ac:dyDescent="0.2">
      <c r="A131" s="11"/>
      <c r="B131" s="11"/>
      <c r="C131" s="11"/>
      <c r="D131" s="179"/>
      <c r="E131" s="179"/>
      <c r="F131" s="179"/>
    </row>
    <row r="132" spans="1:6" x14ac:dyDescent="0.2">
      <c r="A132" s="11"/>
      <c r="B132" s="11"/>
      <c r="C132" s="11"/>
      <c r="D132" s="179"/>
      <c r="E132" s="179"/>
      <c r="F132" s="179"/>
    </row>
    <row r="133" spans="1:6" x14ac:dyDescent="0.2">
      <c r="A133" s="11"/>
      <c r="B133" s="11"/>
      <c r="C133" s="11"/>
      <c r="D133" s="179"/>
      <c r="E133" s="179"/>
      <c r="F133" s="179"/>
    </row>
    <row r="134" spans="1:6" x14ac:dyDescent="0.2">
      <c r="A134" s="11"/>
      <c r="B134" s="11"/>
      <c r="C134" s="11"/>
      <c r="D134" s="179"/>
      <c r="E134" s="179"/>
      <c r="F134" s="179"/>
    </row>
    <row r="135" spans="1:6" x14ac:dyDescent="0.2">
      <c r="A135" s="11"/>
      <c r="B135" s="11"/>
      <c r="C135" s="11"/>
      <c r="D135" s="179"/>
      <c r="E135" s="179"/>
      <c r="F135" s="179"/>
    </row>
    <row r="136" spans="1:6" x14ac:dyDescent="0.2">
      <c r="A136" s="11"/>
      <c r="B136" s="11"/>
      <c r="C136" s="11"/>
      <c r="D136" s="179"/>
      <c r="E136" s="179"/>
      <c r="F136" s="179"/>
    </row>
    <row r="137" spans="1:6" x14ac:dyDescent="0.2">
      <c r="A137" s="11"/>
      <c r="B137" s="11"/>
      <c r="C137" s="11"/>
      <c r="D137" s="179"/>
      <c r="E137" s="179"/>
      <c r="F137" s="179"/>
    </row>
    <row r="138" spans="1:6" x14ac:dyDescent="0.2">
      <c r="A138" s="11"/>
      <c r="B138" s="11"/>
      <c r="C138" s="11"/>
      <c r="D138" s="179"/>
      <c r="E138" s="179"/>
      <c r="F138" s="179"/>
    </row>
    <row r="139" spans="1:6" x14ac:dyDescent="0.2">
      <c r="A139" s="11"/>
      <c r="B139" s="11"/>
      <c r="C139" s="11"/>
      <c r="D139" s="179"/>
      <c r="E139" s="179"/>
      <c r="F139" s="179"/>
    </row>
    <row r="140" spans="1:6" x14ac:dyDescent="0.2">
      <c r="A140" s="11"/>
      <c r="B140" s="11"/>
      <c r="C140" s="11"/>
      <c r="D140" s="179"/>
      <c r="E140" s="179"/>
      <c r="F140" s="179"/>
    </row>
    <row r="141" spans="1:6" x14ac:dyDescent="0.2">
      <c r="A141" s="11"/>
      <c r="B141" s="11"/>
      <c r="C141" s="11"/>
      <c r="D141" s="179"/>
      <c r="E141" s="179"/>
      <c r="F141" s="179"/>
    </row>
    <row r="142" spans="1:6" x14ac:dyDescent="0.2">
      <c r="D142" s="182"/>
      <c r="E142" s="182"/>
      <c r="F142" s="182"/>
    </row>
    <row r="143" spans="1:6" x14ac:dyDescent="0.2">
      <c r="D143" s="182"/>
      <c r="E143" s="182"/>
      <c r="F143" s="182"/>
    </row>
    <row r="144" spans="1:6" x14ac:dyDescent="0.2">
      <c r="D144" s="182"/>
      <c r="E144" s="182"/>
      <c r="F144" s="182"/>
    </row>
    <row r="145" spans="4:6" x14ac:dyDescent="0.2">
      <c r="D145" s="182"/>
      <c r="E145" s="182"/>
      <c r="F145" s="182"/>
    </row>
    <row r="146" spans="4:6" x14ac:dyDescent="0.2">
      <c r="D146" s="182"/>
      <c r="E146" s="182"/>
      <c r="F146" s="182"/>
    </row>
    <row r="147" spans="4:6" x14ac:dyDescent="0.2">
      <c r="D147" s="182"/>
      <c r="E147" s="182"/>
      <c r="F147" s="182"/>
    </row>
    <row r="148" spans="4:6" x14ac:dyDescent="0.2">
      <c r="D148" s="182"/>
      <c r="E148" s="182"/>
      <c r="F148" s="182"/>
    </row>
    <row r="149" spans="4:6" x14ac:dyDescent="0.2">
      <c r="D149" s="182"/>
      <c r="E149" s="182"/>
      <c r="F149" s="182"/>
    </row>
    <row r="150" spans="4:6" x14ac:dyDescent="0.2">
      <c r="D150" s="182"/>
      <c r="E150" s="182"/>
      <c r="F150" s="182"/>
    </row>
    <row r="151" spans="4:6" x14ac:dyDescent="0.2">
      <c r="D151" s="182"/>
      <c r="E151" s="182"/>
      <c r="F151" s="182"/>
    </row>
    <row r="152" spans="4:6" x14ac:dyDescent="0.2">
      <c r="D152" s="182"/>
      <c r="E152" s="182"/>
      <c r="F152" s="182"/>
    </row>
    <row r="153" spans="4:6" x14ac:dyDescent="0.2">
      <c r="D153" s="182"/>
      <c r="E153" s="182"/>
      <c r="F153" s="182"/>
    </row>
    <row r="154" spans="4:6" x14ac:dyDescent="0.2">
      <c r="D154" s="182"/>
      <c r="E154" s="182"/>
      <c r="F154" s="182"/>
    </row>
    <row r="155" spans="4:6" x14ac:dyDescent="0.2">
      <c r="D155" s="182"/>
      <c r="E155" s="182"/>
      <c r="F155" s="182"/>
    </row>
    <row r="156" spans="4:6" x14ac:dyDescent="0.2">
      <c r="D156" s="182"/>
      <c r="E156" s="182"/>
      <c r="F156" s="182"/>
    </row>
    <row r="157" spans="4:6" x14ac:dyDescent="0.2">
      <c r="D157" s="182"/>
      <c r="E157" s="182"/>
      <c r="F157" s="182"/>
    </row>
    <row r="158" spans="4:6" x14ac:dyDescent="0.2">
      <c r="D158" s="182"/>
      <c r="E158" s="182"/>
      <c r="F158" s="182"/>
    </row>
    <row r="159" spans="4:6" x14ac:dyDescent="0.2">
      <c r="D159" s="182"/>
      <c r="E159" s="182"/>
      <c r="F159" s="182"/>
    </row>
    <row r="160" spans="4:6" x14ac:dyDescent="0.2">
      <c r="D160" s="182"/>
      <c r="E160" s="182"/>
      <c r="F160" s="182"/>
    </row>
    <row r="161" spans="4:6" x14ac:dyDescent="0.2">
      <c r="D161" s="182"/>
      <c r="E161" s="182"/>
      <c r="F161" s="182"/>
    </row>
    <row r="162" spans="4:6" x14ac:dyDescent="0.2">
      <c r="D162" s="182"/>
      <c r="E162" s="182"/>
      <c r="F162" s="182"/>
    </row>
    <row r="163" spans="4:6" x14ac:dyDescent="0.2">
      <c r="D163" s="182"/>
      <c r="E163" s="182"/>
      <c r="F163" s="182"/>
    </row>
    <row r="164" spans="4:6" x14ac:dyDescent="0.2">
      <c r="D164" s="182"/>
      <c r="E164" s="182"/>
      <c r="F164" s="182"/>
    </row>
    <row r="165" spans="4:6" x14ac:dyDescent="0.2">
      <c r="D165" s="182"/>
      <c r="E165" s="182"/>
      <c r="F165" s="182"/>
    </row>
    <row r="166" spans="4:6" x14ac:dyDescent="0.2">
      <c r="D166" s="182"/>
      <c r="E166" s="182"/>
      <c r="F166" s="182"/>
    </row>
    <row r="167" spans="4:6" x14ac:dyDescent="0.2">
      <c r="D167" s="182"/>
      <c r="E167" s="182"/>
      <c r="F167" s="182"/>
    </row>
    <row r="168" spans="4:6" x14ac:dyDescent="0.2">
      <c r="D168" s="182"/>
      <c r="E168" s="182"/>
      <c r="F168" s="182"/>
    </row>
    <row r="169" spans="4:6" x14ac:dyDescent="0.2">
      <c r="D169" s="182"/>
      <c r="E169" s="182"/>
      <c r="F169" s="182"/>
    </row>
    <row r="170" spans="4:6" x14ac:dyDescent="0.2">
      <c r="D170" s="182"/>
      <c r="E170" s="182"/>
      <c r="F170" s="182"/>
    </row>
    <row r="171" spans="4:6" x14ac:dyDescent="0.2">
      <c r="D171" s="182"/>
      <c r="E171" s="182"/>
      <c r="F171" s="182"/>
    </row>
    <row r="172" spans="4:6" x14ac:dyDescent="0.2">
      <c r="D172" s="182"/>
      <c r="E172" s="182"/>
      <c r="F172" s="182"/>
    </row>
    <row r="173" spans="4:6" x14ac:dyDescent="0.2">
      <c r="D173" s="182"/>
      <c r="E173" s="182"/>
      <c r="F173" s="182"/>
    </row>
    <row r="174" spans="4:6" x14ac:dyDescent="0.2">
      <c r="D174" s="182"/>
      <c r="E174" s="182"/>
      <c r="F174" s="182"/>
    </row>
    <row r="175" spans="4:6" x14ac:dyDescent="0.2">
      <c r="D175" s="182"/>
      <c r="E175" s="182"/>
      <c r="F175" s="182"/>
    </row>
    <row r="176" spans="4:6" x14ac:dyDescent="0.2">
      <c r="D176" s="182"/>
      <c r="E176" s="182"/>
      <c r="F176" s="182"/>
    </row>
    <row r="177" spans="4:6" x14ac:dyDescent="0.2">
      <c r="D177" s="182"/>
      <c r="E177" s="182"/>
      <c r="F177" s="182"/>
    </row>
    <row r="178" spans="4:6" x14ac:dyDescent="0.2">
      <c r="D178" s="182"/>
      <c r="E178" s="182"/>
      <c r="F178" s="182"/>
    </row>
    <row r="179" spans="4:6" x14ac:dyDescent="0.2">
      <c r="D179" s="182"/>
      <c r="E179" s="182"/>
      <c r="F179" s="182"/>
    </row>
    <row r="180" spans="4:6" x14ac:dyDescent="0.2">
      <c r="D180" s="182"/>
      <c r="E180" s="182"/>
      <c r="F180" s="182"/>
    </row>
    <row r="181" spans="4:6" x14ac:dyDescent="0.2">
      <c r="D181" s="182"/>
      <c r="E181" s="182"/>
      <c r="F181" s="182"/>
    </row>
    <row r="182" spans="4:6" x14ac:dyDescent="0.2">
      <c r="D182" s="182"/>
      <c r="E182" s="182"/>
      <c r="F182" s="182"/>
    </row>
    <row r="183" spans="4:6" x14ac:dyDescent="0.2">
      <c r="D183" s="182"/>
      <c r="E183" s="182"/>
      <c r="F183" s="182"/>
    </row>
    <row r="184" spans="4:6" x14ac:dyDescent="0.2">
      <c r="D184" s="182"/>
      <c r="E184" s="182"/>
      <c r="F184" s="182"/>
    </row>
    <row r="185" spans="4:6" x14ac:dyDescent="0.2">
      <c r="D185" s="182"/>
      <c r="E185" s="182"/>
      <c r="F185" s="182"/>
    </row>
    <row r="186" spans="4:6" x14ac:dyDescent="0.2">
      <c r="D186" s="182"/>
      <c r="E186" s="182"/>
      <c r="F186" s="182"/>
    </row>
    <row r="187" spans="4:6" x14ac:dyDescent="0.2">
      <c r="D187" s="182"/>
      <c r="E187" s="182"/>
      <c r="F187" s="182"/>
    </row>
    <row r="188" spans="4:6" x14ac:dyDescent="0.2">
      <c r="D188" s="182"/>
      <c r="E188" s="182"/>
      <c r="F188" s="182"/>
    </row>
    <row r="189" spans="4:6" x14ac:dyDescent="0.2">
      <c r="D189" s="182"/>
      <c r="E189" s="182"/>
      <c r="F189" s="182"/>
    </row>
    <row r="190" spans="4:6" x14ac:dyDescent="0.2">
      <c r="D190" s="182"/>
      <c r="E190" s="182"/>
      <c r="F190" s="182"/>
    </row>
    <row r="191" spans="4:6" x14ac:dyDescent="0.2">
      <c r="D191" s="182"/>
      <c r="E191" s="182"/>
      <c r="F191" s="182"/>
    </row>
    <row r="192" spans="4:6" x14ac:dyDescent="0.2">
      <c r="D192" s="182"/>
      <c r="E192" s="182"/>
      <c r="F192" s="182"/>
    </row>
    <row r="193" spans="4:6" x14ac:dyDescent="0.2">
      <c r="D193" s="182"/>
      <c r="E193" s="182"/>
      <c r="F193" s="182"/>
    </row>
    <row r="194" spans="4:6" x14ac:dyDescent="0.2">
      <c r="D194" s="182"/>
      <c r="E194" s="182"/>
      <c r="F194" s="182"/>
    </row>
    <row r="195" spans="4:6" x14ac:dyDescent="0.2">
      <c r="D195" s="182"/>
      <c r="E195" s="182"/>
      <c r="F195" s="182"/>
    </row>
    <row r="196" spans="4:6" x14ac:dyDescent="0.2">
      <c r="D196" s="182"/>
      <c r="E196" s="182"/>
      <c r="F196" s="182"/>
    </row>
    <row r="197" spans="4:6" x14ac:dyDescent="0.2">
      <c r="D197" s="182"/>
      <c r="E197" s="182"/>
      <c r="F197" s="182"/>
    </row>
    <row r="198" spans="4:6" x14ac:dyDescent="0.2">
      <c r="D198" s="182"/>
      <c r="E198" s="182"/>
      <c r="F198" s="182"/>
    </row>
    <row r="199" spans="4:6" x14ac:dyDescent="0.2">
      <c r="D199" s="182"/>
      <c r="E199" s="182"/>
      <c r="F199" s="182"/>
    </row>
    <row r="200" spans="4:6" x14ac:dyDescent="0.2">
      <c r="D200" s="182"/>
      <c r="E200" s="182"/>
      <c r="F200" s="182"/>
    </row>
    <row r="201" spans="4:6" x14ac:dyDescent="0.2">
      <c r="D201" s="182"/>
      <c r="E201" s="182"/>
      <c r="F201" s="182"/>
    </row>
    <row r="202" spans="4:6" x14ac:dyDescent="0.2">
      <c r="D202" s="182"/>
      <c r="E202" s="182"/>
      <c r="F202" s="182"/>
    </row>
    <row r="203" spans="4:6" x14ac:dyDescent="0.2">
      <c r="D203" s="182"/>
      <c r="E203" s="182"/>
      <c r="F203" s="182"/>
    </row>
    <row r="204" spans="4:6" x14ac:dyDescent="0.2">
      <c r="D204" s="182"/>
      <c r="E204" s="182"/>
      <c r="F204" s="182"/>
    </row>
    <row r="205" spans="4:6" x14ac:dyDescent="0.2">
      <c r="D205" s="182"/>
      <c r="E205" s="182"/>
      <c r="F205" s="182"/>
    </row>
    <row r="206" spans="4:6" x14ac:dyDescent="0.2">
      <c r="D206" s="182"/>
      <c r="E206" s="182"/>
      <c r="F206" s="182"/>
    </row>
    <row r="207" spans="4:6" x14ac:dyDescent="0.2">
      <c r="D207" s="182"/>
      <c r="E207" s="182"/>
      <c r="F207" s="182"/>
    </row>
    <row r="208" spans="4:6" x14ac:dyDescent="0.2">
      <c r="D208" s="182"/>
      <c r="E208" s="182"/>
      <c r="F208" s="182"/>
    </row>
    <row r="209" spans="4:6" x14ac:dyDescent="0.2">
      <c r="D209" s="182"/>
      <c r="E209" s="182"/>
      <c r="F209" s="182"/>
    </row>
    <row r="210" spans="4:6" x14ac:dyDescent="0.2">
      <c r="D210" s="182"/>
      <c r="E210" s="182"/>
      <c r="F210" s="182"/>
    </row>
    <row r="211" spans="4:6" x14ac:dyDescent="0.2">
      <c r="D211" s="182"/>
      <c r="E211" s="182"/>
      <c r="F211" s="182"/>
    </row>
    <row r="212" spans="4:6" x14ac:dyDescent="0.2">
      <c r="D212" s="182"/>
      <c r="E212" s="182"/>
      <c r="F212" s="182"/>
    </row>
    <row r="213" spans="4:6" x14ac:dyDescent="0.2">
      <c r="D213" s="182"/>
      <c r="E213" s="182"/>
      <c r="F213" s="182"/>
    </row>
    <row r="214" spans="4:6" x14ac:dyDescent="0.2">
      <c r="D214" s="182"/>
      <c r="E214" s="182"/>
      <c r="F214" s="182"/>
    </row>
    <row r="215" spans="4:6" x14ac:dyDescent="0.2">
      <c r="D215" s="182"/>
      <c r="E215" s="182"/>
      <c r="F215" s="182"/>
    </row>
    <row r="216" spans="4:6" x14ac:dyDescent="0.2">
      <c r="D216" s="182"/>
      <c r="E216" s="182"/>
      <c r="F216" s="182"/>
    </row>
    <row r="217" spans="4:6" x14ac:dyDescent="0.2">
      <c r="D217" s="182"/>
      <c r="E217" s="182"/>
      <c r="F217" s="182"/>
    </row>
    <row r="218" spans="4:6" x14ac:dyDescent="0.2">
      <c r="D218" s="182"/>
      <c r="E218" s="182"/>
      <c r="F218" s="182"/>
    </row>
    <row r="219" spans="4:6" x14ac:dyDescent="0.2">
      <c r="D219" s="182"/>
      <c r="E219" s="182"/>
      <c r="F219" s="182"/>
    </row>
    <row r="220" spans="4:6" x14ac:dyDescent="0.2">
      <c r="D220" s="182"/>
      <c r="E220" s="182"/>
      <c r="F220" s="182"/>
    </row>
    <row r="221" spans="4:6" x14ac:dyDescent="0.2">
      <c r="D221" s="182"/>
      <c r="E221" s="182"/>
      <c r="F221" s="182"/>
    </row>
    <row r="222" spans="4:6" x14ac:dyDescent="0.2">
      <c r="D222" s="182"/>
      <c r="E222" s="182"/>
      <c r="F222" s="182"/>
    </row>
    <row r="223" spans="4:6" x14ac:dyDescent="0.2">
      <c r="D223" s="182"/>
      <c r="E223" s="182"/>
      <c r="F223" s="182"/>
    </row>
    <row r="224" spans="4:6" x14ac:dyDescent="0.2">
      <c r="D224" s="182"/>
      <c r="E224" s="182"/>
      <c r="F224" s="182"/>
    </row>
    <row r="225" spans="4:6" x14ac:dyDescent="0.2">
      <c r="D225" s="182"/>
      <c r="E225" s="182"/>
      <c r="F225" s="182"/>
    </row>
    <row r="226" spans="4:6" x14ac:dyDescent="0.2">
      <c r="D226" s="182"/>
      <c r="E226" s="182"/>
      <c r="F226" s="182"/>
    </row>
    <row r="227" spans="4:6" x14ac:dyDescent="0.2">
      <c r="D227" s="182"/>
      <c r="E227" s="182"/>
      <c r="F227" s="182"/>
    </row>
    <row r="228" spans="4:6" x14ac:dyDescent="0.2">
      <c r="D228" s="182"/>
      <c r="E228" s="182"/>
      <c r="F228" s="182"/>
    </row>
    <row r="229" spans="4:6" x14ac:dyDescent="0.2">
      <c r="D229" s="182"/>
      <c r="E229" s="182"/>
      <c r="F229" s="182"/>
    </row>
    <row r="230" spans="4:6" x14ac:dyDescent="0.2">
      <c r="D230" s="182"/>
      <c r="E230" s="182"/>
      <c r="F230" s="182"/>
    </row>
    <row r="231" spans="4:6" x14ac:dyDescent="0.2">
      <c r="D231" s="182"/>
      <c r="E231" s="182"/>
      <c r="F231" s="182"/>
    </row>
    <row r="232" spans="4:6" x14ac:dyDescent="0.2">
      <c r="D232" s="182"/>
      <c r="E232" s="182"/>
      <c r="F232" s="182"/>
    </row>
    <row r="233" spans="4:6" x14ac:dyDescent="0.2">
      <c r="D233" s="182"/>
      <c r="E233" s="182"/>
      <c r="F233" s="182"/>
    </row>
    <row r="234" spans="4:6" x14ac:dyDescent="0.2">
      <c r="D234" s="182"/>
      <c r="E234" s="182"/>
      <c r="F234" s="182"/>
    </row>
    <row r="235" spans="4:6" x14ac:dyDescent="0.2">
      <c r="D235" s="182"/>
      <c r="E235" s="182"/>
      <c r="F235" s="182"/>
    </row>
    <row r="236" spans="4:6" x14ac:dyDescent="0.2">
      <c r="D236" s="182"/>
      <c r="E236" s="182"/>
      <c r="F236" s="182"/>
    </row>
    <row r="237" spans="4:6" x14ac:dyDescent="0.2">
      <c r="D237" s="182"/>
      <c r="E237" s="182"/>
      <c r="F237" s="182"/>
    </row>
    <row r="238" spans="4:6" x14ac:dyDescent="0.2">
      <c r="D238" s="182"/>
      <c r="E238" s="182"/>
      <c r="F238" s="182"/>
    </row>
    <row r="239" spans="4:6" x14ac:dyDescent="0.2">
      <c r="D239" s="182"/>
      <c r="E239" s="182"/>
      <c r="F239" s="182"/>
    </row>
    <row r="240" spans="4:6" x14ac:dyDescent="0.2">
      <c r="D240" s="182"/>
      <c r="E240" s="182"/>
      <c r="F240" s="182"/>
    </row>
    <row r="241" spans="4:6" x14ac:dyDescent="0.2">
      <c r="D241" s="182"/>
      <c r="E241" s="182"/>
      <c r="F241" s="182"/>
    </row>
    <row r="242" spans="4:6" x14ac:dyDescent="0.2">
      <c r="D242" s="182"/>
      <c r="E242" s="182"/>
      <c r="F242" s="182"/>
    </row>
    <row r="243" spans="4:6" x14ac:dyDescent="0.2">
      <c r="D243" s="182"/>
      <c r="E243" s="182"/>
      <c r="F243" s="182"/>
    </row>
    <row r="244" spans="4:6" x14ac:dyDescent="0.2">
      <c r="D244" s="182"/>
      <c r="E244" s="182"/>
      <c r="F244" s="182"/>
    </row>
    <row r="245" spans="4:6" x14ac:dyDescent="0.2">
      <c r="D245" s="182"/>
      <c r="E245" s="182"/>
      <c r="F245" s="182"/>
    </row>
  </sheetData>
  <sheetProtection formatColumns="0" formatRows="0"/>
  <mergeCells count="1">
    <mergeCell ref="F1:G1"/>
  </mergeCells>
  <conditionalFormatting sqref="D118">
    <cfRule type="expression" dxfId="84" priority="2">
      <formula>$D$118&lt;0</formula>
    </cfRule>
  </conditionalFormatting>
  <conditionalFormatting sqref="D105:E105">
    <cfRule type="expression" dxfId="83" priority="30" stopIfTrue="1">
      <formula>$E$105&lt;0</formula>
    </cfRule>
  </conditionalFormatting>
  <conditionalFormatting sqref="E118">
    <cfRule type="expression" dxfId="82" priority="1">
      <formula>$E$118&lt;0</formula>
    </cfRule>
  </conditionalFormatting>
  <conditionalFormatting sqref="F9:F26">
    <cfRule type="expression" dxfId="81" priority="23" stopIfTrue="1">
      <formula>F9&lt;0</formula>
    </cfRule>
    <cfRule type="expression" dxfId="80" priority="24" stopIfTrue="1">
      <formula>F9&gt;0</formula>
    </cfRule>
  </conditionalFormatting>
  <conditionalFormatting sqref="F28:F29">
    <cfRule type="expression" dxfId="79" priority="7" stopIfTrue="1">
      <formula>F28&lt;0</formula>
    </cfRule>
    <cfRule type="expression" dxfId="78" priority="8" stopIfTrue="1">
      <formula>F28&gt;0</formula>
    </cfRule>
  </conditionalFormatting>
  <conditionalFormatting sqref="F34:F116">
    <cfRule type="expression" dxfId="77" priority="3" stopIfTrue="1">
      <formula>F34&lt;0</formula>
    </cfRule>
    <cfRule type="expression" dxfId="76" priority="4" stopIfTrue="1">
      <formula>F34&gt;0</formula>
    </cfRule>
  </conditionalFormatting>
  <conditionalFormatting sqref="F118">
    <cfRule type="expression" dxfId="75" priority="9" stopIfTrue="1">
      <formula>F118&lt;0</formula>
    </cfRule>
    <cfRule type="expression" dxfId="74" priority="10" stopIfTrue="1">
      <formula>F118&gt;0</formula>
    </cfRule>
  </conditionalFormatting>
  <conditionalFormatting sqref="F27:G27">
    <cfRule type="expression" dxfId="73" priority="80" stopIfTrue="1">
      <formula>F27&lt;0</formula>
    </cfRule>
    <cfRule type="expression" dxfId="72" priority="81" stopIfTrue="1">
      <formula>F27&gt;0</formula>
    </cfRule>
  </conditionalFormatting>
  <conditionalFormatting sqref="F30:G33">
    <cfRule type="expression" dxfId="71" priority="82" stopIfTrue="1">
      <formula>F30&lt;0</formula>
    </cfRule>
    <cfRule type="expression" dxfId="70" priority="83" stopIfTrue="1">
      <formula>F30&gt;0</formula>
    </cfRule>
  </conditionalFormatting>
  <conditionalFormatting sqref="G9:G26">
    <cfRule type="notContainsBlanks" dxfId="69" priority="48" stopIfTrue="1">
      <formula>LEN(TRIM(G9))&gt;0</formula>
    </cfRule>
    <cfRule type="expression" dxfId="68" priority="49">
      <formula>K9=TRUE</formula>
    </cfRule>
  </conditionalFormatting>
  <conditionalFormatting sqref="G28:G29">
    <cfRule type="notContainsBlanks" dxfId="67" priority="86" stopIfTrue="1">
      <formula>LEN(TRIM(G28))&gt;0</formula>
    </cfRule>
    <cfRule type="expression" dxfId="66" priority="87">
      <formula>K28=TRUE</formula>
    </cfRule>
  </conditionalFormatting>
  <conditionalFormatting sqref="G34:G72">
    <cfRule type="notContainsBlanks" dxfId="65" priority="107" stopIfTrue="1">
      <formula>LEN(TRIM(G34))&gt;0</formula>
    </cfRule>
    <cfRule type="expression" dxfId="64" priority="108">
      <formula>K34=TRUE</formula>
    </cfRule>
  </conditionalFormatting>
  <conditionalFormatting sqref="G61:G69">
    <cfRule type="notContainsBlanks" dxfId="63" priority="78" stopIfTrue="1">
      <formula>LEN(TRIM(G61))&gt;0</formula>
    </cfRule>
    <cfRule type="expression" dxfId="62" priority="79">
      <formula>K61=TRUE</formula>
    </cfRule>
  </conditionalFormatting>
  <conditionalFormatting sqref="G71:G72">
    <cfRule type="notContainsBlanks" dxfId="61" priority="76" stopIfTrue="1">
      <formula>LEN(TRIM(G71))&gt;0</formula>
    </cfRule>
    <cfRule type="expression" dxfId="60" priority="77">
      <formula>K71=TRUE</formula>
    </cfRule>
  </conditionalFormatting>
  <conditionalFormatting sqref="G78:G80">
    <cfRule type="notContainsBlanks" dxfId="59" priority="62" stopIfTrue="1">
      <formula>LEN(TRIM(G78))&gt;0</formula>
    </cfRule>
    <cfRule type="expression" dxfId="58" priority="63">
      <formula>K78=TRUE</formula>
    </cfRule>
  </conditionalFormatting>
  <conditionalFormatting sqref="G85:G92">
    <cfRule type="notContainsBlanks" dxfId="57" priority="60" stopIfTrue="1">
      <formula>LEN(TRIM(G85))&gt;0</formula>
    </cfRule>
    <cfRule type="expression" dxfId="56" priority="61">
      <formula>K85=TRUE</formula>
    </cfRule>
  </conditionalFormatting>
  <pageMargins left="0.31496062992125984" right="0.31496062992125984" top="0.35433070866141736" bottom="0.35433070866141736" header="0.31496062992125984" footer="0.31496062992125984"/>
  <pageSetup paperSize="9" scale="69" fitToHeight="2" orientation="landscape" r:id="rId1"/>
  <ignoredErrors>
    <ignoredError sqref="E27 E30:E33 E70 E73:E77 E81:E84 D95:E95 E107 F107 F93 F81:F84 F73 F70 F30:F33 F27 E93:E94 D117:F117 D113:E113 D96:E96 F96 D116:E116 F75:F77 F95" unlockedFormula="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74142-7197-4C64-832C-2F84BCECABFB}">
  <sheetPr codeName="Sheet12">
    <tabColor theme="6" tint="0.59999389629810485"/>
    <pageSetUpPr fitToPage="1"/>
  </sheetPr>
  <dimension ref="A1:V2461"/>
  <sheetViews>
    <sheetView zoomScale="80" zoomScaleNormal="80" workbookViewId="0">
      <pane ySplit="7" topLeftCell="A8" activePane="bottomLeft" state="frozen"/>
      <selection activeCell="A32" sqref="A32:B32"/>
      <selection pane="bottomLeft" activeCell="E5" sqref="E5:E6"/>
    </sheetView>
  </sheetViews>
  <sheetFormatPr defaultColWidth="9.140625" defaultRowHeight="12.75" x14ac:dyDescent="0.2"/>
  <cols>
    <col min="1" max="1" width="2" customWidth="1"/>
    <col min="2" max="2" width="5.140625" customWidth="1"/>
    <col min="3" max="3" width="70.5703125" customWidth="1"/>
    <col min="4" max="4" width="15.28515625" customWidth="1"/>
    <col min="5" max="5" width="18.140625" customWidth="1"/>
    <col min="6" max="6" width="10.7109375" customWidth="1"/>
    <col min="7" max="7" width="10.28515625" customWidth="1"/>
    <col min="8" max="8" width="10.7109375" customWidth="1"/>
    <col min="9" max="9" width="10.28515625" customWidth="1"/>
    <col min="10" max="12" width="9.7109375" customWidth="1"/>
    <col min="13" max="13" width="10.7109375" customWidth="1"/>
    <col min="14" max="14" width="9.7109375" customWidth="1"/>
    <col min="15" max="15" width="11.28515625" customWidth="1"/>
    <col min="16" max="16" width="9.7109375" customWidth="1"/>
    <col min="17" max="17" width="13.7109375" bestFit="1" customWidth="1"/>
    <col min="18" max="18" width="17" style="1" customWidth="1"/>
    <col min="19" max="19" width="3" customWidth="1"/>
    <col min="20" max="20" width="26.7109375" style="1" customWidth="1"/>
    <col min="21" max="21" width="1.85546875" style="24" customWidth="1"/>
    <col min="22" max="22" width="45.140625" style="302" customWidth="1"/>
  </cols>
  <sheetData>
    <row r="1" spans="1:22" s="11" customFormat="1" ht="23.25" x14ac:dyDescent="0.35">
      <c r="A1" s="183" t="s">
        <v>981</v>
      </c>
      <c r="B1" s="184"/>
      <c r="C1" s="184"/>
      <c r="D1" s="1118"/>
      <c r="E1" s="1118"/>
      <c r="F1" s="1118"/>
      <c r="G1" s="1118"/>
      <c r="H1" s="1118"/>
      <c r="I1" s="1118"/>
      <c r="J1" s="1118"/>
      <c r="K1" s="1118"/>
      <c r="L1" s="1118"/>
      <c r="M1" s="1118"/>
      <c r="N1" s="1118"/>
      <c r="O1" s="1118"/>
      <c r="P1" s="1118"/>
      <c r="Q1" s="1118"/>
      <c r="R1" s="1118"/>
      <c r="S1" s="33"/>
      <c r="T1" s="265"/>
      <c r="U1" s="24"/>
      <c r="V1" s="286"/>
    </row>
    <row r="2" spans="1:22" s="11" customFormat="1" ht="18" x14ac:dyDescent="0.25">
      <c r="A2" s="185"/>
      <c r="B2" s="185"/>
      <c r="C2" s="186"/>
      <c r="D2" s="186"/>
      <c r="E2" s="186"/>
      <c r="F2" s="186"/>
      <c r="G2" s="186"/>
      <c r="H2" s="187"/>
      <c r="I2" s="187"/>
      <c r="J2" s="187"/>
      <c r="K2" s="187"/>
      <c r="L2" s="187"/>
      <c r="M2" s="187"/>
      <c r="N2" s="187"/>
      <c r="O2" s="187"/>
      <c r="P2" s="187"/>
      <c r="Q2" s="187"/>
      <c r="R2" s="188"/>
      <c r="T2" s="188"/>
      <c r="U2" s="24"/>
      <c r="V2" s="287"/>
    </row>
    <row r="3" spans="1:22" s="11" customFormat="1" ht="18" customHeight="1" x14ac:dyDescent="0.25">
      <c r="A3" s="185"/>
      <c r="B3" s="185"/>
      <c r="C3" s="189" t="s">
        <v>741</v>
      </c>
      <c r="D3" s="1119" t="s">
        <v>582</v>
      </c>
      <c r="E3" s="1119"/>
      <c r="F3" s="1119"/>
      <c r="G3" s="1119"/>
      <c r="H3" s="189"/>
      <c r="I3" s="187"/>
      <c r="J3" s="190"/>
      <c r="K3" s="190" t="s">
        <v>742</v>
      </c>
      <c r="L3" s="191" t="str">
        <f>'Original Budget'!L3</f>
        <v>2026/2027</v>
      </c>
      <c r="M3" s="192"/>
      <c r="N3" s="192"/>
      <c r="O3" s="187"/>
      <c r="P3" s="187"/>
      <c r="Q3" s="187"/>
      <c r="R3" s="188"/>
      <c r="T3" s="188"/>
      <c r="U3" s="24"/>
      <c r="V3" s="287"/>
    </row>
    <row r="4" spans="1:22" s="11" customFormat="1" ht="18" customHeight="1" thickBot="1" x14ac:dyDescent="0.3">
      <c r="A4" s="185"/>
      <c r="B4" s="185"/>
      <c r="C4" s="189" t="s">
        <v>744</v>
      </c>
      <c r="D4" s="193" t="str">
        <f>IFERROR(VLOOKUP(D3,Data!B3:C59,2,0),"")</f>
        <v/>
      </c>
      <c r="E4" s="194"/>
      <c r="F4" s="187"/>
      <c r="G4" s="187"/>
      <c r="H4" s="187"/>
      <c r="I4" s="187"/>
      <c r="J4" s="187"/>
      <c r="K4" s="187"/>
      <c r="L4" s="187"/>
      <c r="M4" s="195"/>
      <c r="N4" s="195"/>
      <c r="O4" s="187"/>
      <c r="P4" s="187"/>
      <c r="Q4" s="187"/>
      <c r="R4" s="188"/>
      <c r="T4" s="188"/>
      <c r="U4" s="24"/>
      <c r="V4" s="287"/>
    </row>
    <row r="5" spans="1:22" s="7" customFormat="1" ht="18" customHeight="1" x14ac:dyDescent="0.25">
      <c r="A5" s="1120"/>
      <c r="B5" s="1121"/>
      <c r="C5" s="1121"/>
      <c r="D5" s="1121"/>
      <c r="E5" s="1112" t="str">
        <f>IF('Revised Budget'!E9&lt;0,"REVISED BUDGET","ORIGINAL BUDGET")</f>
        <v>ORIGINAL BUDGET</v>
      </c>
      <c r="F5" s="196" t="s">
        <v>747</v>
      </c>
      <c r="G5" s="196" t="s">
        <v>748</v>
      </c>
      <c r="H5" s="196" t="s">
        <v>749</v>
      </c>
      <c r="I5" s="196" t="s">
        <v>750</v>
      </c>
      <c r="J5" s="196" t="s">
        <v>751</v>
      </c>
      <c r="K5" s="196" t="s">
        <v>752</v>
      </c>
      <c r="L5" s="196" t="s">
        <v>753</v>
      </c>
      <c r="M5" s="196" t="s">
        <v>754</v>
      </c>
      <c r="N5" s="196" t="s">
        <v>755</v>
      </c>
      <c r="O5" s="196" t="s">
        <v>756</v>
      </c>
      <c r="P5" s="196" t="s">
        <v>757</v>
      </c>
      <c r="Q5" s="196" t="s">
        <v>758</v>
      </c>
      <c r="R5" s="1122" t="s">
        <v>982</v>
      </c>
      <c r="T5" s="1114" t="str">
        <f>CONCATENATE("VARIANCE TO ",E5)</f>
        <v>VARIANCE TO ORIGINAL BUDGET</v>
      </c>
      <c r="U5" s="25"/>
      <c r="V5" s="1116" t="s">
        <v>983</v>
      </c>
    </row>
    <row r="6" spans="1:22" s="11" customFormat="1" ht="18" customHeight="1" x14ac:dyDescent="0.2">
      <c r="A6" s="1124"/>
      <c r="B6" s="1125"/>
      <c r="C6" s="1125"/>
      <c r="D6" s="1125"/>
      <c r="E6" s="1113"/>
      <c r="F6" s="187"/>
      <c r="G6" s="187"/>
      <c r="H6" s="187"/>
      <c r="I6" s="187"/>
      <c r="J6" s="187"/>
      <c r="K6" s="187"/>
      <c r="L6" s="187"/>
      <c r="M6" s="187"/>
      <c r="N6" s="187"/>
      <c r="O6" s="187"/>
      <c r="P6" s="187"/>
      <c r="Q6" s="187"/>
      <c r="R6" s="1123"/>
      <c r="T6" s="1115"/>
      <c r="U6" s="24"/>
      <c r="V6" s="1117"/>
    </row>
    <row r="7" spans="1:22" s="11" customFormat="1" ht="21" customHeight="1" thickBot="1" x14ac:dyDescent="0.25">
      <c r="A7" s="1126"/>
      <c r="B7" s="1127"/>
      <c r="C7" s="1127"/>
      <c r="D7" s="1127"/>
      <c r="E7" s="197" t="s">
        <v>114</v>
      </c>
      <c r="F7" s="198" t="s">
        <v>114</v>
      </c>
      <c r="G7" s="198" t="s">
        <v>114</v>
      </c>
      <c r="H7" s="198" t="s">
        <v>114</v>
      </c>
      <c r="I7" s="198" t="s">
        <v>114</v>
      </c>
      <c r="J7" s="198" t="s">
        <v>114</v>
      </c>
      <c r="K7" s="198" t="s">
        <v>114</v>
      </c>
      <c r="L7" s="198" t="s">
        <v>114</v>
      </c>
      <c r="M7" s="198" t="s">
        <v>114</v>
      </c>
      <c r="N7" s="198" t="s">
        <v>114</v>
      </c>
      <c r="O7" s="198" t="s">
        <v>114</v>
      </c>
      <c r="P7" s="198" t="s">
        <v>114</v>
      </c>
      <c r="Q7" s="198" t="s">
        <v>114</v>
      </c>
      <c r="R7" s="199" t="s">
        <v>114</v>
      </c>
      <c r="T7" s="266" t="s">
        <v>984</v>
      </c>
      <c r="U7" s="24"/>
      <c r="V7" s="288"/>
    </row>
    <row r="8" spans="1:22" s="11" customFormat="1" ht="20.25" x14ac:dyDescent="0.2">
      <c r="A8" s="50"/>
      <c r="B8" s="51"/>
      <c r="C8" s="52" t="s">
        <v>764</v>
      </c>
      <c r="D8" s="53" t="s">
        <v>765</v>
      </c>
      <c r="E8" s="1036"/>
      <c r="F8" s="1036"/>
      <c r="G8" s="1036"/>
      <c r="H8" s="1036"/>
      <c r="I8" s="1036"/>
      <c r="J8" s="1036"/>
      <c r="K8" s="1036"/>
      <c r="L8" s="1036"/>
      <c r="M8" s="1036"/>
      <c r="N8" s="1036"/>
      <c r="O8" s="1036"/>
      <c r="P8" s="1036"/>
      <c r="Q8" s="1036"/>
      <c r="R8" s="1037"/>
      <c r="T8" s="267"/>
      <c r="U8" s="24"/>
      <c r="V8" s="289"/>
    </row>
    <row r="9" spans="1:22" s="11" customFormat="1" ht="14.25" x14ac:dyDescent="0.2">
      <c r="A9" s="54"/>
      <c r="B9" s="11" t="s">
        <v>200</v>
      </c>
      <c r="C9" s="5" t="s">
        <v>201</v>
      </c>
      <c r="D9" s="34">
        <v>4190105</v>
      </c>
      <c r="E9" s="262">
        <f>IF($E$5="REVISED BUDGET",'Variance Analysis'!E9,'Variance Analysis'!D9)</f>
        <v>0</v>
      </c>
      <c r="F9" s="340">
        <f>IF($E$5="REVISED BUDGET",'Revised Budget'!F9,'Original Budget'!F9)</f>
        <v>0</v>
      </c>
      <c r="G9" s="340">
        <f>IF($E$5="REVISED BUDGET",'Revised Budget'!G9,'Original Budget'!G9)</f>
        <v>0</v>
      </c>
      <c r="H9" s="340">
        <f>IF($E$5="REVISED BUDGET",'Revised Budget'!H9,'Original Budget'!H9)</f>
        <v>0</v>
      </c>
      <c r="I9" s="340">
        <f>IF($E$5="REVISED BUDGET",'Revised Budget'!I9,'Original Budget'!I9)</f>
        <v>0</v>
      </c>
      <c r="J9" s="340">
        <f>IF($E$5="REVISED BUDGET",'Revised Budget'!J9,'Original Budget'!J9)</f>
        <v>0</v>
      </c>
      <c r="K9" s="340">
        <f>IF($E$5="REVISED BUDGET",'Revised Budget'!K9,'Original Budget'!K9)</f>
        <v>0</v>
      </c>
      <c r="L9" s="340">
        <f>IF($E$5="REVISED BUDGET",'Revised Budget'!L9,'Original Budget'!L9)</f>
        <v>0</v>
      </c>
      <c r="M9" s="340">
        <f>IF($E$5="REVISED BUDGET",'Revised Budget'!M9,'Original Budget'!M9)</f>
        <v>0</v>
      </c>
      <c r="N9" s="340">
        <f>IF($E$5="REVISED BUDGET",'Revised Budget'!N9,'Original Budget'!N9)</f>
        <v>0</v>
      </c>
      <c r="O9" s="340">
        <f>IF($E$5="REVISED BUDGET",'Revised Budget'!O9,'Original Budget'!O9)</f>
        <v>0</v>
      </c>
      <c r="P9" s="340">
        <f>IF($E$5="REVISED BUDGET",'Revised Budget'!P9,'Original Budget'!P9)</f>
        <v>0</v>
      </c>
      <c r="Q9" s="340">
        <f>IF($E$5="REVISED BUDGET",'Revised Budget'!Q9,'Original Budget'!Q9)</f>
        <v>0</v>
      </c>
      <c r="R9" s="55">
        <f>SUM(F9:Q9)</f>
        <v>0</v>
      </c>
      <c r="T9" s="268">
        <f>R9-E9</f>
        <v>0</v>
      </c>
      <c r="U9" s="24"/>
      <c r="V9" s="290"/>
    </row>
    <row r="10" spans="1:22" s="11" customFormat="1" ht="14.25" x14ac:dyDescent="0.2">
      <c r="A10" s="54"/>
      <c r="B10" s="11" t="s">
        <v>202</v>
      </c>
      <c r="C10" s="5" t="s">
        <v>203</v>
      </c>
      <c r="D10" s="34">
        <v>4190110</v>
      </c>
      <c r="E10" s="262">
        <f>IF($E$5="REVISED BUDGET",'Variance Analysis'!E10,'Variance Analysis'!D10)</f>
        <v>0</v>
      </c>
      <c r="F10" s="340">
        <f>IF($E$5="REVISED BUDGET",'Revised Budget'!F10,'Original Budget'!F10)</f>
        <v>0</v>
      </c>
      <c r="G10" s="340">
        <f>IF($E$5="REVISED BUDGET",'Revised Budget'!G10,'Original Budget'!G10)</f>
        <v>0</v>
      </c>
      <c r="H10" s="340">
        <f>IF($E$5="REVISED BUDGET",'Revised Budget'!H10,'Original Budget'!H10)</f>
        <v>0</v>
      </c>
      <c r="I10" s="340">
        <f>IF($E$5="REVISED BUDGET",'Revised Budget'!I10,'Original Budget'!I10)</f>
        <v>0</v>
      </c>
      <c r="J10" s="340">
        <f>IF($E$5="REVISED BUDGET",'Revised Budget'!J10,'Original Budget'!J10)</f>
        <v>0</v>
      </c>
      <c r="K10" s="340">
        <f>IF($E$5="REVISED BUDGET",'Revised Budget'!K10,'Original Budget'!K10)</f>
        <v>0</v>
      </c>
      <c r="L10" s="340">
        <f>IF($E$5="REVISED BUDGET",'Revised Budget'!L10,'Original Budget'!L10)</f>
        <v>0</v>
      </c>
      <c r="M10" s="340">
        <f>IF($E$5="REVISED BUDGET",'Revised Budget'!M10,'Original Budget'!M10)</f>
        <v>0</v>
      </c>
      <c r="N10" s="340">
        <f>IF($E$5="REVISED BUDGET",'Revised Budget'!N10,'Original Budget'!N10)</f>
        <v>0</v>
      </c>
      <c r="O10" s="340">
        <f>IF($E$5="REVISED BUDGET",'Revised Budget'!O10,'Original Budget'!O10)</f>
        <v>0</v>
      </c>
      <c r="P10" s="340">
        <f>IF($E$5="REVISED BUDGET",'Revised Budget'!P10,'Original Budget'!P10)</f>
        <v>0</v>
      </c>
      <c r="Q10" s="340">
        <f>IF($E$5="REVISED BUDGET",'Revised Budget'!Q10,'Original Budget'!Q10)</f>
        <v>0</v>
      </c>
      <c r="R10" s="55">
        <f t="shared" ref="R10:R26" si="0">SUM(F10:Q10)</f>
        <v>0</v>
      </c>
      <c r="T10" s="268">
        <f t="shared" ref="T10:T26" si="1">R10-E10</f>
        <v>0</v>
      </c>
      <c r="U10" s="24"/>
      <c r="V10" s="290"/>
    </row>
    <row r="11" spans="1:22" s="11" customFormat="1" ht="14.25" x14ac:dyDescent="0.2">
      <c r="A11" s="54"/>
      <c r="B11" s="11" t="s">
        <v>204</v>
      </c>
      <c r="C11" s="5" t="s">
        <v>205</v>
      </c>
      <c r="D11" s="34">
        <v>4190120</v>
      </c>
      <c r="E11" s="262">
        <f>IF($E$5="REVISED BUDGET",'Variance Analysis'!E11,'Variance Analysis'!D11)</f>
        <v>0</v>
      </c>
      <c r="F11" s="340">
        <f>IF($E$5="REVISED BUDGET",'Revised Budget'!F11,'Original Budget'!F11)</f>
        <v>0</v>
      </c>
      <c r="G11" s="340">
        <f>IF($E$5="REVISED BUDGET",'Revised Budget'!G11,'Original Budget'!G11)</f>
        <v>0</v>
      </c>
      <c r="H11" s="340">
        <f>IF($E$5="REVISED BUDGET",'Revised Budget'!H11,'Original Budget'!H11)</f>
        <v>0</v>
      </c>
      <c r="I11" s="340">
        <f>IF($E$5="REVISED BUDGET",'Revised Budget'!I11,'Original Budget'!I11)</f>
        <v>0</v>
      </c>
      <c r="J11" s="340">
        <f>IF($E$5="REVISED BUDGET",'Revised Budget'!J11,'Original Budget'!J11)</f>
        <v>0</v>
      </c>
      <c r="K11" s="340">
        <f>IF($E$5="REVISED BUDGET",'Revised Budget'!K11,'Original Budget'!K11)</f>
        <v>0</v>
      </c>
      <c r="L11" s="340">
        <f>IF($E$5="REVISED BUDGET",'Revised Budget'!L11,'Original Budget'!L11)</f>
        <v>0</v>
      </c>
      <c r="M11" s="340">
        <f>IF($E$5="REVISED BUDGET",'Revised Budget'!M11,'Original Budget'!M11)</f>
        <v>0</v>
      </c>
      <c r="N11" s="340">
        <f>IF($E$5="REVISED BUDGET",'Revised Budget'!N11,'Original Budget'!N11)</f>
        <v>0</v>
      </c>
      <c r="O11" s="340">
        <f>IF($E$5="REVISED BUDGET",'Revised Budget'!O11,'Original Budget'!O11)</f>
        <v>0</v>
      </c>
      <c r="P11" s="340">
        <f>IF($E$5="REVISED BUDGET",'Revised Budget'!P11,'Original Budget'!P11)</f>
        <v>0</v>
      </c>
      <c r="Q11" s="340">
        <f>IF($E$5="REVISED BUDGET",'Revised Budget'!Q11,'Original Budget'!Q11)</f>
        <v>0</v>
      </c>
      <c r="R11" s="55">
        <f t="shared" si="0"/>
        <v>0</v>
      </c>
      <c r="T11" s="268">
        <f t="shared" si="1"/>
        <v>0</v>
      </c>
      <c r="U11" s="24"/>
      <c r="V11" s="290"/>
    </row>
    <row r="12" spans="1:22" s="11" customFormat="1" ht="14.25" x14ac:dyDescent="0.2">
      <c r="A12" s="54"/>
      <c r="B12" s="11" t="s">
        <v>206</v>
      </c>
      <c r="C12" s="5" t="s">
        <v>207</v>
      </c>
      <c r="D12" s="34">
        <v>4190140</v>
      </c>
      <c r="E12" s="262">
        <f>IF($E$5="REVISED BUDGET",'Variance Analysis'!E12,'Variance Analysis'!D12)</f>
        <v>0</v>
      </c>
      <c r="F12" s="340">
        <f>IF($E$5="REVISED BUDGET",'Revised Budget'!F12,'Original Budget'!F12)</f>
        <v>0</v>
      </c>
      <c r="G12" s="340">
        <f>IF($E$5="REVISED BUDGET",'Revised Budget'!G12,'Original Budget'!G12)</f>
        <v>0</v>
      </c>
      <c r="H12" s="340">
        <f>IF($E$5="REVISED BUDGET",'Revised Budget'!H12,'Original Budget'!H12)</f>
        <v>0</v>
      </c>
      <c r="I12" s="340">
        <f>IF($E$5="REVISED BUDGET",'Revised Budget'!I12,'Original Budget'!I12)</f>
        <v>0</v>
      </c>
      <c r="J12" s="340">
        <f>IF($E$5="REVISED BUDGET",'Revised Budget'!J12,'Original Budget'!J12)</f>
        <v>0</v>
      </c>
      <c r="K12" s="340">
        <f>IF($E$5="REVISED BUDGET",'Revised Budget'!K12,'Original Budget'!K12)</f>
        <v>0</v>
      </c>
      <c r="L12" s="340">
        <f>IF($E$5="REVISED BUDGET",'Revised Budget'!L12,'Original Budget'!L12)</f>
        <v>0</v>
      </c>
      <c r="M12" s="340">
        <f>IF($E$5="REVISED BUDGET",'Revised Budget'!M12,'Original Budget'!M12)</f>
        <v>0</v>
      </c>
      <c r="N12" s="340">
        <f>IF($E$5="REVISED BUDGET",'Revised Budget'!N12,'Original Budget'!N12)</f>
        <v>0</v>
      </c>
      <c r="O12" s="340">
        <f>IF($E$5="REVISED BUDGET",'Revised Budget'!O12,'Original Budget'!O12)</f>
        <v>0</v>
      </c>
      <c r="P12" s="340">
        <f>IF($E$5="REVISED BUDGET",'Revised Budget'!P12,'Original Budget'!P12)</f>
        <v>0</v>
      </c>
      <c r="Q12" s="340">
        <f>IF($E$5="REVISED BUDGET",'Revised Budget'!Q12,'Original Budget'!Q12)</f>
        <v>0</v>
      </c>
      <c r="R12" s="55">
        <f t="shared" si="0"/>
        <v>0</v>
      </c>
      <c r="T12" s="268">
        <f t="shared" si="1"/>
        <v>0</v>
      </c>
      <c r="U12" s="24"/>
      <c r="V12" s="290"/>
    </row>
    <row r="13" spans="1:22" s="11" customFormat="1" ht="14.25" x14ac:dyDescent="0.2">
      <c r="A13" s="54"/>
      <c r="B13" s="11" t="s">
        <v>208</v>
      </c>
      <c r="C13" s="5" t="s">
        <v>209</v>
      </c>
      <c r="D13" s="34">
        <v>4190160</v>
      </c>
      <c r="E13" s="262">
        <f>IF($E$5="REVISED BUDGET",'Variance Analysis'!E13,'Variance Analysis'!D13)</f>
        <v>0</v>
      </c>
      <c r="F13" s="340">
        <f>IF($E$5="REVISED BUDGET",'Revised Budget'!F13,'Original Budget'!F13)</f>
        <v>0</v>
      </c>
      <c r="G13" s="340">
        <f>IF($E$5="REVISED BUDGET",'Revised Budget'!G13,'Original Budget'!G13)</f>
        <v>0</v>
      </c>
      <c r="H13" s="340">
        <f>IF($E$5="REVISED BUDGET",'Revised Budget'!H13,'Original Budget'!H13)</f>
        <v>0</v>
      </c>
      <c r="I13" s="340">
        <f>IF($E$5="REVISED BUDGET",'Revised Budget'!I13,'Original Budget'!I13)</f>
        <v>0</v>
      </c>
      <c r="J13" s="340">
        <f>IF($E$5="REVISED BUDGET",'Revised Budget'!J13,'Original Budget'!J13)</f>
        <v>0</v>
      </c>
      <c r="K13" s="340">
        <f>IF($E$5="REVISED BUDGET",'Revised Budget'!K13,'Original Budget'!K13)</f>
        <v>0</v>
      </c>
      <c r="L13" s="340">
        <f>IF($E$5="REVISED BUDGET",'Revised Budget'!L13,'Original Budget'!L13)</f>
        <v>0</v>
      </c>
      <c r="M13" s="340">
        <f>IF($E$5="REVISED BUDGET",'Revised Budget'!M13,'Original Budget'!M13)</f>
        <v>0</v>
      </c>
      <c r="N13" s="340">
        <f>IF($E$5="REVISED BUDGET",'Revised Budget'!N13,'Original Budget'!N13)</f>
        <v>0</v>
      </c>
      <c r="O13" s="340">
        <f>IF($E$5="REVISED BUDGET",'Revised Budget'!O13,'Original Budget'!O13)</f>
        <v>0</v>
      </c>
      <c r="P13" s="340">
        <f>IF($E$5="REVISED BUDGET",'Revised Budget'!P13,'Original Budget'!P13)</f>
        <v>0</v>
      </c>
      <c r="Q13" s="340">
        <f>IF($E$5="REVISED BUDGET",'Revised Budget'!Q13,'Original Budget'!Q13)</f>
        <v>0</v>
      </c>
      <c r="R13" s="55">
        <f t="shared" si="0"/>
        <v>0</v>
      </c>
      <c r="T13" s="268">
        <f t="shared" si="1"/>
        <v>0</v>
      </c>
      <c r="U13" s="24"/>
      <c r="V13" s="290"/>
    </row>
    <row r="14" spans="1:22" s="11" customFormat="1" ht="14.25" x14ac:dyDescent="0.2">
      <c r="A14" s="54"/>
      <c r="B14" s="11" t="s">
        <v>210</v>
      </c>
      <c r="C14" s="5" t="s">
        <v>211</v>
      </c>
      <c r="D14" s="34">
        <v>4190390</v>
      </c>
      <c r="E14" s="262">
        <f>IF($E$5="REVISED BUDGET",'Variance Analysis'!E14,'Variance Analysis'!D14)</f>
        <v>0</v>
      </c>
      <c r="F14" s="340">
        <f>IF($E$5="REVISED BUDGET",'Revised Budget'!F14,'Original Budget'!F14)</f>
        <v>0</v>
      </c>
      <c r="G14" s="340">
        <f>IF($E$5="REVISED BUDGET",'Revised Budget'!G14,'Original Budget'!G14)</f>
        <v>0</v>
      </c>
      <c r="H14" s="340">
        <f>IF($E$5="REVISED BUDGET",'Revised Budget'!H14,'Original Budget'!H14)</f>
        <v>0</v>
      </c>
      <c r="I14" s="340">
        <f>IF($E$5="REVISED BUDGET",'Revised Budget'!I14,'Original Budget'!I14)</f>
        <v>0</v>
      </c>
      <c r="J14" s="340">
        <f>IF($E$5="REVISED BUDGET",'Revised Budget'!J14,'Original Budget'!J14)</f>
        <v>0</v>
      </c>
      <c r="K14" s="340">
        <f>IF($E$5="REVISED BUDGET",'Revised Budget'!K14,'Original Budget'!K14)</f>
        <v>0</v>
      </c>
      <c r="L14" s="340">
        <f>IF($E$5="REVISED BUDGET",'Revised Budget'!L14,'Original Budget'!L14)</f>
        <v>0</v>
      </c>
      <c r="M14" s="340">
        <f>IF($E$5="REVISED BUDGET",'Revised Budget'!M14,'Original Budget'!M14)</f>
        <v>0</v>
      </c>
      <c r="N14" s="340">
        <f>IF($E$5="REVISED BUDGET",'Revised Budget'!N14,'Original Budget'!N14)</f>
        <v>0</v>
      </c>
      <c r="O14" s="340">
        <f>IF($E$5="REVISED BUDGET",'Revised Budget'!O14,'Original Budget'!O14)</f>
        <v>0</v>
      </c>
      <c r="P14" s="340">
        <f>IF($E$5="REVISED BUDGET",'Revised Budget'!P14,'Original Budget'!P14)</f>
        <v>0</v>
      </c>
      <c r="Q14" s="340">
        <f>IF($E$5="REVISED BUDGET",'Revised Budget'!Q14,'Original Budget'!Q14)</f>
        <v>0</v>
      </c>
      <c r="R14" s="55">
        <f t="shared" si="0"/>
        <v>0</v>
      </c>
      <c r="T14" s="268">
        <f t="shared" si="1"/>
        <v>0</v>
      </c>
      <c r="U14" s="24"/>
      <c r="V14" s="290"/>
    </row>
    <row r="15" spans="1:22" s="11" customFormat="1" ht="14.25" x14ac:dyDescent="0.2">
      <c r="A15" s="54"/>
      <c r="B15" s="11" t="s">
        <v>212</v>
      </c>
      <c r="C15" s="5" t="s">
        <v>213</v>
      </c>
      <c r="D15" s="56">
        <v>4191900</v>
      </c>
      <c r="E15" s="262">
        <f>IF($E$5="REVISED BUDGET",'Variance Analysis'!E15,'Variance Analysis'!D15)</f>
        <v>0</v>
      </c>
      <c r="F15" s="340">
        <f>IF($E$5="REVISED BUDGET",'Revised Budget'!F15,'Original Budget'!F15)</f>
        <v>0</v>
      </c>
      <c r="G15" s="340">
        <f>IF($E$5="REVISED BUDGET",'Revised Budget'!G15,'Original Budget'!G15)</f>
        <v>0</v>
      </c>
      <c r="H15" s="340">
        <f>IF($E$5="REVISED BUDGET",'Revised Budget'!H15,'Original Budget'!H15)</f>
        <v>0</v>
      </c>
      <c r="I15" s="340">
        <f>IF($E$5="REVISED BUDGET",'Revised Budget'!I15,'Original Budget'!I15)</f>
        <v>0</v>
      </c>
      <c r="J15" s="340">
        <f>IF($E$5="REVISED BUDGET",'Revised Budget'!J15,'Original Budget'!J15)</f>
        <v>0</v>
      </c>
      <c r="K15" s="340">
        <f>IF($E$5="REVISED BUDGET",'Revised Budget'!K15,'Original Budget'!K15)</f>
        <v>0</v>
      </c>
      <c r="L15" s="340">
        <f>IF($E$5="REVISED BUDGET",'Revised Budget'!L15,'Original Budget'!L15)</f>
        <v>0</v>
      </c>
      <c r="M15" s="340">
        <f>IF($E$5="REVISED BUDGET",'Revised Budget'!M15,'Original Budget'!M15)</f>
        <v>0</v>
      </c>
      <c r="N15" s="340">
        <f>IF($E$5="REVISED BUDGET",'Revised Budget'!N15,'Original Budget'!N15)</f>
        <v>0</v>
      </c>
      <c r="O15" s="340">
        <f>IF($E$5="REVISED BUDGET",'Revised Budget'!O15,'Original Budget'!O15)</f>
        <v>0</v>
      </c>
      <c r="P15" s="340">
        <f>IF($E$5="REVISED BUDGET",'Revised Budget'!P15,'Original Budget'!P15)</f>
        <v>0</v>
      </c>
      <c r="Q15" s="340">
        <f>IF($E$5="REVISED BUDGET",'Revised Budget'!Q15,'Original Budget'!Q15)</f>
        <v>0</v>
      </c>
      <c r="R15" s="55">
        <f t="shared" si="0"/>
        <v>0</v>
      </c>
      <c r="T15" s="268">
        <f t="shared" si="1"/>
        <v>0</v>
      </c>
      <c r="U15" s="24"/>
      <c r="V15" s="290"/>
    </row>
    <row r="16" spans="1:22" s="11" customFormat="1" ht="14.25" x14ac:dyDescent="0.2">
      <c r="A16" s="54"/>
      <c r="B16" s="11" t="s">
        <v>214</v>
      </c>
      <c r="C16" s="5" t="s">
        <v>215</v>
      </c>
      <c r="D16" s="56">
        <v>4191100</v>
      </c>
      <c r="E16" s="262">
        <f>IF($E$5="REVISED BUDGET",'Variance Analysis'!E16,'Variance Analysis'!D16)</f>
        <v>0</v>
      </c>
      <c r="F16" s="340">
        <f>IF($E$5="REVISED BUDGET",'Revised Budget'!F16,'Original Budget'!F16)</f>
        <v>0</v>
      </c>
      <c r="G16" s="340">
        <f>IF($E$5="REVISED BUDGET",'Revised Budget'!G16,'Original Budget'!G16)</f>
        <v>0</v>
      </c>
      <c r="H16" s="340">
        <f>IF($E$5="REVISED BUDGET",'Revised Budget'!H16,'Original Budget'!H16)</f>
        <v>0</v>
      </c>
      <c r="I16" s="340">
        <f>IF($E$5="REVISED BUDGET",'Revised Budget'!I16,'Original Budget'!I16)</f>
        <v>0</v>
      </c>
      <c r="J16" s="340">
        <f>IF($E$5="REVISED BUDGET",'Revised Budget'!J16,'Original Budget'!J16)</f>
        <v>0</v>
      </c>
      <c r="K16" s="340">
        <f>IF($E$5="REVISED BUDGET",'Revised Budget'!K16,'Original Budget'!K16)</f>
        <v>0</v>
      </c>
      <c r="L16" s="340">
        <f>IF($E$5="REVISED BUDGET",'Revised Budget'!L16,'Original Budget'!L16)</f>
        <v>0</v>
      </c>
      <c r="M16" s="340">
        <f>IF($E$5="REVISED BUDGET",'Revised Budget'!M16,'Original Budget'!M16)</f>
        <v>0</v>
      </c>
      <c r="N16" s="340">
        <f>IF($E$5="REVISED BUDGET",'Revised Budget'!N16,'Original Budget'!N16)</f>
        <v>0</v>
      </c>
      <c r="O16" s="340">
        <f>IF($E$5="REVISED BUDGET",'Revised Budget'!O16,'Original Budget'!O16)</f>
        <v>0</v>
      </c>
      <c r="P16" s="340">
        <f>IF($E$5="REVISED BUDGET",'Revised Budget'!P16,'Original Budget'!P16)</f>
        <v>0</v>
      </c>
      <c r="Q16" s="340">
        <f>IF($E$5="REVISED BUDGET",'Revised Budget'!Q16,'Original Budget'!Q16)</f>
        <v>0</v>
      </c>
      <c r="R16" s="55">
        <f t="shared" si="0"/>
        <v>0</v>
      </c>
      <c r="T16" s="268">
        <f t="shared" si="1"/>
        <v>0</v>
      </c>
      <c r="U16" s="24"/>
      <c r="V16" s="290"/>
    </row>
    <row r="17" spans="1:22" s="11" customFormat="1" ht="14.25" x14ac:dyDescent="0.2">
      <c r="A17" s="54"/>
      <c r="B17" s="11" t="s">
        <v>216</v>
      </c>
      <c r="C17" s="5" t="s">
        <v>217</v>
      </c>
      <c r="D17" s="34">
        <v>4191110</v>
      </c>
      <c r="E17" s="262">
        <f>IF($E$5="REVISED BUDGET",'Variance Analysis'!E17,'Variance Analysis'!D17)</f>
        <v>0</v>
      </c>
      <c r="F17" s="340">
        <f>IF($E$5="REVISED BUDGET",'Revised Budget'!F17,'Original Budget'!F17)</f>
        <v>0</v>
      </c>
      <c r="G17" s="340">
        <f>IF($E$5="REVISED BUDGET",'Revised Budget'!G17,'Original Budget'!G17)</f>
        <v>0</v>
      </c>
      <c r="H17" s="340">
        <f>IF($E$5="REVISED BUDGET",'Revised Budget'!H17,'Original Budget'!H17)</f>
        <v>0</v>
      </c>
      <c r="I17" s="340">
        <f>IF($E$5="REVISED BUDGET",'Revised Budget'!I17,'Original Budget'!I17)</f>
        <v>0</v>
      </c>
      <c r="J17" s="340">
        <f>IF($E$5="REVISED BUDGET",'Revised Budget'!J17,'Original Budget'!J17)</f>
        <v>0</v>
      </c>
      <c r="K17" s="340">
        <f>IF($E$5="REVISED BUDGET",'Revised Budget'!K17,'Original Budget'!K17)</f>
        <v>0</v>
      </c>
      <c r="L17" s="340">
        <f>IF($E$5="REVISED BUDGET",'Revised Budget'!L17,'Original Budget'!L17)</f>
        <v>0</v>
      </c>
      <c r="M17" s="340">
        <f>IF($E$5="REVISED BUDGET",'Revised Budget'!M17,'Original Budget'!M17)</f>
        <v>0</v>
      </c>
      <c r="N17" s="340">
        <f>IF($E$5="REVISED BUDGET",'Revised Budget'!N17,'Original Budget'!N17)</f>
        <v>0</v>
      </c>
      <c r="O17" s="340">
        <f>IF($E$5="REVISED BUDGET",'Revised Budget'!O17,'Original Budget'!O17)</f>
        <v>0</v>
      </c>
      <c r="P17" s="340">
        <f>IF($E$5="REVISED BUDGET",'Revised Budget'!P17,'Original Budget'!P17)</f>
        <v>0</v>
      </c>
      <c r="Q17" s="340">
        <f>IF($E$5="REVISED BUDGET",'Revised Budget'!Q17,'Original Budget'!Q17)</f>
        <v>0</v>
      </c>
      <c r="R17" s="55">
        <f t="shared" si="0"/>
        <v>0</v>
      </c>
      <c r="T17" s="268">
        <f t="shared" si="1"/>
        <v>0</v>
      </c>
      <c r="U17" s="24"/>
      <c r="V17" s="290"/>
    </row>
    <row r="18" spans="1:22" s="11" customFormat="1" ht="14.25" x14ac:dyDescent="0.2">
      <c r="A18" s="54"/>
      <c r="B18" s="11" t="s">
        <v>218</v>
      </c>
      <c r="C18" s="5" t="s">
        <v>219</v>
      </c>
      <c r="D18" s="34">
        <v>4191600</v>
      </c>
      <c r="E18" s="262">
        <f>IF($E$5="REVISED BUDGET",'Variance Analysis'!E18,'Variance Analysis'!D18)</f>
        <v>0</v>
      </c>
      <c r="F18" s="340">
        <f>IF($E$5="REVISED BUDGET",'Revised Budget'!F18,'Original Budget'!F18)</f>
        <v>0</v>
      </c>
      <c r="G18" s="340">
        <f>IF($E$5="REVISED BUDGET",'Revised Budget'!G18,'Original Budget'!G18)</f>
        <v>0</v>
      </c>
      <c r="H18" s="340">
        <f>IF($E$5="REVISED BUDGET",'Revised Budget'!H18,'Original Budget'!H18)</f>
        <v>0</v>
      </c>
      <c r="I18" s="340">
        <f>IF($E$5="REVISED BUDGET",'Revised Budget'!I18,'Original Budget'!I18)</f>
        <v>0</v>
      </c>
      <c r="J18" s="340">
        <f>IF($E$5="REVISED BUDGET",'Revised Budget'!J18,'Original Budget'!J18)</f>
        <v>0</v>
      </c>
      <c r="K18" s="340">
        <f>IF($E$5="REVISED BUDGET",'Revised Budget'!K18,'Original Budget'!K18)</f>
        <v>0</v>
      </c>
      <c r="L18" s="340">
        <f>IF($E$5="REVISED BUDGET",'Revised Budget'!L18,'Original Budget'!L18)</f>
        <v>0</v>
      </c>
      <c r="M18" s="340">
        <f>IF($E$5="REVISED BUDGET",'Revised Budget'!M18,'Original Budget'!M18)</f>
        <v>0</v>
      </c>
      <c r="N18" s="340">
        <f>IF($E$5="REVISED BUDGET",'Revised Budget'!N18,'Original Budget'!N18)</f>
        <v>0</v>
      </c>
      <c r="O18" s="340">
        <f>IF($E$5="REVISED BUDGET",'Revised Budget'!O18,'Original Budget'!O18)</f>
        <v>0</v>
      </c>
      <c r="P18" s="340">
        <f>IF($E$5="REVISED BUDGET",'Revised Budget'!P18,'Original Budget'!P18)</f>
        <v>0</v>
      </c>
      <c r="Q18" s="340">
        <f>IF($E$5="REVISED BUDGET",'Revised Budget'!Q18,'Original Budget'!Q18)</f>
        <v>0</v>
      </c>
      <c r="R18" s="55">
        <f t="shared" si="0"/>
        <v>0</v>
      </c>
      <c r="T18" s="268">
        <f t="shared" si="1"/>
        <v>0</v>
      </c>
      <c r="U18" s="24"/>
      <c r="V18" s="290"/>
    </row>
    <row r="19" spans="1:22" s="11" customFormat="1" ht="14.25" x14ac:dyDescent="0.2">
      <c r="A19" s="54"/>
      <c r="B19" s="11" t="s">
        <v>220</v>
      </c>
      <c r="C19" s="5" t="s">
        <v>221</v>
      </c>
      <c r="D19" s="34">
        <v>4191610</v>
      </c>
      <c r="E19" s="262">
        <f>IF($E$5="REVISED BUDGET",'Variance Analysis'!E19,'Variance Analysis'!D19)</f>
        <v>0</v>
      </c>
      <c r="F19" s="340">
        <f>IF($E$5="REVISED BUDGET",'Revised Budget'!F19,'Original Budget'!F19)</f>
        <v>0</v>
      </c>
      <c r="G19" s="340">
        <f>IF($E$5="REVISED BUDGET",'Revised Budget'!G19,'Original Budget'!G19)</f>
        <v>0</v>
      </c>
      <c r="H19" s="340">
        <f>IF($E$5="REVISED BUDGET",'Revised Budget'!H19,'Original Budget'!H19)</f>
        <v>0</v>
      </c>
      <c r="I19" s="340">
        <f>IF($E$5="REVISED BUDGET",'Revised Budget'!I19,'Original Budget'!I19)</f>
        <v>0</v>
      </c>
      <c r="J19" s="340">
        <f>IF($E$5="REVISED BUDGET",'Revised Budget'!J19,'Original Budget'!J19)</f>
        <v>0</v>
      </c>
      <c r="K19" s="340">
        <f>IF($E$5="REVISED BUDGET",'Revised Budget'!K19,'Original Budget'!K19)</f>
        <v>0</v>
      </c>
      <c r="L19" s="340">
        <f>IF($E$5="REVISED BUDGET",'Revised Budget'!L19,'Original Budget'!L19)</f>
        <v>0</v>
      </c>
      <c r="M19" s="340">
        <f>IF($E$5="REVISED BUDGET",'Revised Budget'!M19,'Original Budget'!M19)</f>
        <v>0</v>
      </c>
      <c r="N19" s="340">
        <f>IF($E$5="REVISED BUDGET",'Revised Budget'!N19,'Original Budget'!N19)</f>
        <v>0</v>
      </c>
      <c r="O19" s="340">
        <f>IF($E$5="REVISED BUDGET",'Revised Budget'!O19,'Original Budget'!O19)</f>
        <v>0</v>
      </c>
      <c r="P19" s="340">
        <f>IF($E$5="REVISED BUDGET",'Revised Budget'!P19,'Original Budget'!P19)</f>
        <v>0</v>
      </c>
      <c r="Q19" s="340">
        <f>IF($E$5="REVISED BUDGET",'Revised Budget'!Q19,'Original Budget'!Q19)</f>
        <v>0</v>
      </c>
      <c r="R19" s="55">
        <f t="shared" si="0"/>
        <v>0</v>
      </c>
      <c r="T19" s="268">
        <f t="shared" si="1"/>
        <v>0</v>
      </c>
      <c r="U19" s="24"/>
      <c r="V19" s="290"/>
    </row>
    <row r="20" spans="1:22" s="11" customFormat="1" ht="14.25" x14ac:dyDescent="0.2">
      <c r="A20" s="54"/>
      <c r="B20" s="11" t="s">
        <v>222</v>
      </c>
      <c r="C20" s="5" t="s">
        <v>223</v>
      </c>
      <c r="D20" s="34">
        <v>4190410</v>
      </c>
      <c r="E20" s="262">
        <f>IF($E$5="REVISED BUDGET",'Variance Analysis'!E20,'Variance Analysis'!D20)</f>
        <v>0</v>
      </c>
      <c r="F20" s="340">
        <f>IF($E$5="REVISED BUDGET",'Revised Budget'!F20,'Original Budget'!F20)</f>
        <v>0</v>
      </c>
      <c r="G20" s="340">
        <f>IF($E$5="REVISED BUDGET",'Revised Budget'!G20,'Original Budget'!G20)</f>
        <v>0</v>
      </c>
      <c r="H20" s="340">
        <f>IF($E$5="REVISED BUDGET",'Revised Budget'!H20,'Original Budget'!H20)</f>
        <v>0</v>
      </c>
      <c r="I20" s="340">
        <f>IF($E$5="REVISED BUDGET",'Revised Budget'!I20,'Original Budget'!I20)</f>
        <v>0</v>
      </c>
      <c r="J20" s="340">
        <f>IF($E$5="REVISED BUDGET",'Revised Budget'!J20,'Original Budget'!J20)</f>
        <v>0</v>
      </c>
      <c r="K20" s="340">
        <f>IF($E$5="REVISED BUDGET",'Revised Budget'!K20,'Original Budget'!K20)</f>
        <v>0</v>
      </c>
      <c r="L20" s="340">
        <f>IF($E$5="REVISED BUDGET",'Revised Budget'!L20,'Original Budget'!L20)</f>
        <v>0</v>
      </c>
      <c r="M20" s="340">
        <f>IF($E$5="REVISED BUDGET",'Revised Budget'!M20,'Original Budget'!M20)</f>
        <v>0</v>
      </c>
      <c r="N20" s="340">
        <f>IF($E$5="REVISED BUDGET",'Revised Budget'!N20,'Original Budget'!N20)</f>
        <v>0</v>
      </c>
      <c r="O20" s="340">
        <f>IF($E$5="REVISED BUDGET",'Revised Budget'!O20,'Original Budget'!O20)</f>
        <v>0</v>
      </c>
      <c r="P20" s="340">
        <f>IF($E$5="REVISED BUDGET",'Revised Budget'!P20,'Original Budget'!P20)</f>
        <v>0</v>
      </c>
      <c r="Q20" s="340">
        <f>IF($E$5="REVISED BUDGET",'Revised Budget'!Q20,'Original Budget'!Q20)</f>
        <v>0</v>
      </c>
      <c r="R20" s="55">
        <f t="shared" si="0"/>
        <v>0</v>
      </c>
      <c r="T20" s="268">
        <f t="shared" si="1"/>
        <v>0</v>
      </c>
      <c r="U20" s="24"/>
      <c r="V20" s="290"/>
    </row>
    <row r="21" spans="1:22" s="11" customFormat="1" ht="14.25" x14ac:dyDescent="0.2">
      <c r="A21" s="54"/>
      <c r="B21" s="11" t="s">
        <v>224</v>
      </c>
      <c r="C21" s="5" t="s">
        <v>225</v>
      </c>
      <c r="D21" s="34">
        <v>4190420</v>
      </c>
      <c r="E21" s="262">
        <f>IF($E$5="REVISED BUDGET",'Variance Analysis'!E21,'Variance Analysis'!D21)</f>
        <v>0</v>
      </c>
      <c r="F21" s="340">
        <f>IF($E$5="REVISED BUDGET",'Revised Budget'!F21,'Original Budget'!F21)</f>
        <v>0</v>
      </c>
      <c r="G21" s="340">
        <f>IF($E$5="REVISED BUDGET",'Revised Budget'!G21,'Original Budget'!G21)</f>
        <v>0</v>
      </c>
      <c r="H21" s="340">
        <f>IF($E$5="REVISED BUDGET",'Revised Budget'!H21,'Original Budget'!H21)</f>
        <v>0</v>
      </c>
      <c r="I21" s="340">
        <f>IF($E$5="REVISED BUDGET",'Revised Budget'!I21,'Original Budget'!I21)</f>
        <v>0</v>
      </c>
      <c r="J21" s="340">
        <f>IF($E$5="REVISED BUDGET",'Revised Budget'!J21,'Original Budget'!J21)</f>
        <v>0</v>
      </c>
      <c r="K21" s="340">
        <f>IF($E$5="REVISED BUDGET",'Revised Budget'!K21,'Original Budget'!K21)</f>
        <v>0</v>
      </c>
      <c r="L21" s="340">
        <f>IF($E$5="REVISED BUDGET",'Revised Budget'!L21,'Original Budget'!L21)</f>
        <v>0</v>
      </c>
      <c r="M21" s="340">
        <f>IF($E$5="REVISED BUDGET",'Revised Budget'!M21,'Original Budget'!M21)</f>
        <v>0</v>
      </c>
      <c r="N21" s="340">
        <f>IF($E$5="REVISED BUDGET",'Revised Budget'!N21,'Original Budget'!N21)</f>
        <v>0</v>
      </c>
      <c r="O21" s="340">
        <f>IF($E$5="REVISED BUDGET",'Revised Budget'!O21,'Original Budget'!O21)</f>
        <v>0</v>
      </c>
      <c r="P21" s="340">
        <f>IF($E$5="REVISED BUDGET",'Revised Budget'!P21,'Original Budget'!P21)</f>
        <v>0</v>
      </c>
      <c r="Q21" s="340">
        <f>IF($E$5="REVISED BUDGET",'Revised Budget'!Q21,'Original Budget'!Q21)</f>
        <v>0</v>
      </c>
      <c r="R21" s="55">
        <f t="shared" si="0"/>
        <v>0</v>
      </c>
      <c r="T21" s="268">
        <f t="shared" si="1"/>
        <v>0</v>
      </c>
      <c r="U21" s="24"/>
      <c r="V21" s="290"/>
    </row>
    <row r="22" spans="1:22" s="11" customFormat="1" ht="14.25" x14ac:dyDescent="0.2">
      <c r="A22" s="54"/>
      <c r="B22" s="11" t="s">
        <v>226</v>
      </c>
      <c r="C22" s="5" t="s">
        <v>227</v>
      </c>
      <c r="D22" s="34">
        <v>4190200</v>
      </c>
      <c r="E22" s="262">
        <f>IF($E$5="REVISED BUDGET",'Variance Analysis'!E22,'Variance Analysis'!D22)</f>
        <v>0</v>
      </c>
      <c r="F22" s="340">
        <f>IF($E$5="REVISED BUDGET",'Revised Budget'!F22,'Original Budget'!F22)</f>
        <v>0</v>
      </c>
      <c r="G22" s="340">
        <f>IF($E$5="REVISED BUDGET",'Revised Budget'!G22,'Original Budget'!G22)</f>
        <v>0</v>
      </c>
      <c r="H22" s="340">
        <f>IF($E$5="REVISED BUDGET",'Revised Budget'!H22,'Original Budget'!H22)</f>
        <v>0</v>
      </c>
      <c r="I22" s="340">
        <f>IF($E$5="REVISED BUDGET",'Revised Budget'!I22,'Original Budget'!I22)</f>
        <v>0</v>
      </c>
      <c r="J22" s="340">
        <f>IF($E$5="REVISED BUDGET",'Revised Budget'!J22,'Original Budget'!J22)</f>
        <v>0</v>
      </c>
      <c r="K22" s="340">
        <f>IF($E$5="REVISED BUDGET",'Revised Budget'!K22,'Original Budget'!K22)</f>
        <v>0</v>
      </c>
      <c r="L22" s="340">
        <f>IF($E$5="REVISED BUDGET",'Revised Budget'!L22,'Original Budget'!L22)</f>
        <v>0</v>
      </c>
      <c r="M22" s="340">
        <f>IF($E$5="REVISED BUDGET",'Revised Budget'!M22,'Original Budget'!M22)</f>
        <v>0</v>
      </c>
      <c r="N22" s="340">
        <f>IF($E$5="REVISED BUDGET",'Revised Budget'!N22,'Original Budget'!N22)</f>
        <v>0</v>
      </c>
      <c r="O22" s="340">
        <f>IF($E$5="REVISED BUDGET",'Revised Budget'!O22,'Original Budget'!O22)</f>
        <v>0</v>
      </c>
      <c r="P22" s="340">
        <f>IF($E$5="REVISED BUDGET",'Revised Budget'!P22,'Original Budget'!P22)</f>
        <v>0</v>
      </c>
      <c r="Q22" s="340">
        <f>IF($E$5="REVISED BUDGET",'Revised Budget'!Q22,'Original Budget'!Q22)</f>
        <v>0</v>
      </c>
      <c r="R22" s="55">
        <f t="shared" si="0"/>
        <v>0</v>
      </c>
      <c r="T22" s="268">
        <f t="shared" si="1"/>
        <v>0</v>
      </c>
      <c r="U22" s="24"/>
      <c r="V22" s="290"/>
    </row>
    <row r="23" spans="1:22" s="11" customFormat="1" ht="14.25" hidden="1" x14ac:dyDescent="0.2">
      <c r="A23" s="54"/>
      <c r="B23" s="11" t="s">
        <v>228</v>
      </c>
      <c r="C23" s="5" t="s">
        <v>229</v>
      </c>
      <c r="D23" s="34">
        <v>4190386</v>
      </c>
      <c r="E23" s="262">
        <f>IF($E$5="REVISED BUDGET",'Variance Analysis'!E23,'Variance Analysis'!D23)</f>
        <v>0</v>
      </c>
      <c r="F23" s="340">
        <f>IF($E$5="REVISED BUDGET",'Revised Budget'!F23,'Original Budget'!F23)</f>
        <v>0</v>
      </c>
      <c r="G23" s="340">
        <f>IF($E$5="REVISED BUDGET",'Revised Budget'!G23,'Original Budget'!G23)</f>
        <v>0</v>
      </c>
      <c r="H23" s="340">
        <f>IF($E$5="REVISED BUDGET",'Revised Budget'!H23,'Original Budget'!H23)</f>
        <v>0</v>
      </c>
      <c r="I23" s="340">
        <f>IF($E$5="REVISED BUDGET",'Revised Budget'!I23,'Original Budget'!I23)</f>
        <v>0</v>
      </c>
      <c r="J23" s="340">
        <f>IF($E$5="REVISED BUDGET",'Revised Budget'!J23,'Original Budget'!J23)</f>
        <v>0</v>
      </c>
      <c r="K23" s="340">
        <f>IF($E$5="REVISED BUDGET",'Revised Budget'!K23,'Original Budget'!K23)</f>
        <v>0</v>
      </c>
      <c r="L23" s="340">
        <f>IF($E$5="REVISED BUDGET",'Revised Budget'!L23,'Original Budget'!L23)</f>
        <v>0</v>
      </c>
      <c r="M23" s="340">
        <f>IF($E$5="REVISED BUDGET",'Revised Budget'!M23,'Original Budget'!M23)</f>
        <v>0</v>
      </c>
      <c r="N23" s="340">
        <f>IF($E$5="REVISED BUDGET",'Revised Budget'!N23,'Original Budget'!N23)</f>
        <v>0</v>
      </c>
      <c r="O23" s="340">
        <f>IF($E$5="REVISED BUDGET",'Revised Budget'!O23,'Original Budget'!O23)</f>
        <v>0</v>
      </c>
      <c r="P23" s="340">
        <f>IF($E$5="REVISED BUDGET",'Revised Budget'!P23,'Original Budget'!P23)</f>
        <v>0</v>
      </c>
      <c r="Q23" s="340">
        <f>IF($E$5="REVISED BUDGET",'Revised Budget'!Q23,'Original Budget'!Q23)</f>
        <v>0</v>
      </c>
      <c r="R23" s="55">
        <f t="shared" si="0"/>
        <v>0</v>
      </c>
      <c r="T23" s="268">
        <f t="shared" si="1"/>
        <v>0</v>
      </c>
      <c r="U23" s="24"/>
      <c r="V23" s="290"/>
    </row>
    <row r="24" spans="1:22" s="11" customFormat="1" ht="14.25" hidden="1" x14ac:dyDescent="0.2">
      <c r="A24" s="54"/>
      <c r="B24" s="11" t="s">
        <v>230</v>
      </c>
      <c r="C24" s="5" t="s">
        <v>231</v>
      </c>
      <c r="D24" s="34">
        <v>4190387</v>
      </c>
      <c r="E24" s="262">
        <f>IF($E$5="REVISED BUDGET",'Variance Analysis'!E24,'Variance Analysis'!D24)</f>
        <v>0</v>
      </c>
      <c r="F24" s="340">
        <f>IF($E$5="REVISED BUDGET",'Revised Budget'!F24,'Original Budget'!F24)</f>
        <v>0</v>
      </c>
      <c r="G24" s="340">
        <f>IF($E$5="REVISED BUDGET",'Revised Budget'!G24,'Original Budget'!G24)</f>
        <v>0</v>
      </c>
      <c r="H24" s="340">
        <f>IF($E$5="REVISED BUDGET",'Revised Budget'!H24,'Original Budget'!H24)</f>
        <v>0</v>
      </c>
      <c r="I24" s="340">
        <f>IF($E$5="REVISED BUDGET",'Revised Budget'!I24,'Original Budget'!I24)</f>
        <v>0</v>
      </c>
      <c r="J24" s="340">
        <f>IF($E$5="REVISED BUDGET",'Revised Budget'!J24,'Original Budget'!J24)</f>
        <v>0</v>
      </c>
      <c r="K24" s="340">
        <f>IF($E$5="REVISED BUDGET",'Revised Budget'!K24,'Original Budget'!K24)</f>
        <v>0</v>
      </c>
      <c r="L24" s="340">
        <f>IF($E$5="REVISED BUDGET",'Revised Budget'!L24,'Original Budget'!L24)</f>
        <v>0</v>
      </c>
      <c r="M24" s="340">
        <f>IF($E$5="REVISED BUDGET",'Revised Budget'!M24,'Original Budget'!M24)</f>
        <v>0</v>
      </c>
      <c r="N24" s="340">
        <f>IF($E$5="REVISED BUDGET",'Revised Budget'!N24,'Original Budget'!N24)</f>
        <v>0</v>
      </c>
      <c r="O24" s="340">
        <f>IF($E$5="REVISED BUDGET",'Revised Budget'!O24,'Original Budget'!O24)</f>
        <v>0</v>
      </c>
      <c r="P24" s="340">
        <f>IF($E$5="REVISED BUDGET",'Revised Budget'!P24,'Original Budget'!P24)</f>
        <v>0</v>
      </c>
      <c r="Q24" s="340">
        <f>IF($E$5="REVISED BUDGET",'Revised Budget'!Q24,'Original Budget'!Q24)</f>
        <v>0</v>
      </c>
      <c r="R24" s="55">
        <f t="shared" si="0"/>
        <v>0</v>
      </c>
      <c r="T24" s="268">
        <f t="shared" si="1"/>
        <v>0</v>
      </c>
      <c r="U24" s="24"/>
      <c r="V24" s="290"/>
    </row>
    <row r="25" spans="1:22" s="11" customFormat="1" ht="14.25" hidden="1" x14ac:dyDescent="0.2">
      <c r="A25" s="54"/>
      <c r="B25" s="11" t="s">
        <v>232</v>
      </c>
      <c r="C25" s="5" t="s">
        <v>233</v>
      </c>
      <c r="D25" s="34">
        <v>4190388</v>
      </c>
      <c r="E25" s="262">
        <f>IF($E$5="REVISED BUDGET",'Variance Analysis'!E25,'Variance Analysis'!D25)</f>
        <v>0</v>
      </c>
      <c r="F25" s="340">
        <f>IF($E$5="REVISED BUDGET",'Revised Budget'!F25,'Original Budget'!F25)</f>
        <v>0</v>
      </c>
      <c r="G25" s="340">
        <f>IF($E$5="REVISED BUDGET",'Revised Budget'!G25,'Original Budget'!G25)</f>
        <v>0</v>
      </c>
      <c r="H25" s="340">
        <f>IF($E$5="REVISED BUDGET",'Revised Budget'!H25,'Original Budget'!H25)</f>
        <v>0</v>
      </c>
      <c r="I25" s="340">
        <f>IF($E$5="REVISED BUDGET",'Revised Budget'!I25,'Original Budget'!I25)</f>
        <v>0</v>
      </c>
      <c r="J25" s="340">
        <f>IF($E$5="REVISED BUDGET",'Revised Budget'!J25,'Original Budget'!J25)</f>
        <v>0</v>
      </c>
      <c r="K25" s="340">
        <f>IF($E$5="REVISED BUDGET",'Revised Budget'!K25,'Original Budget'!K25)</f>
        <v>0</v>
      </c>
      <c r="L25" s="340">
        <f>IF($E$5="REVISED BUDGET",'Revised Budget'!L25,'Original Budget'!L25)</f>
        <v>0</v>
      </c>
      <c r="M25" s="340">
        <f>IF($E$5="REVISED BUDGET",'Revised Budget'!M25,'Original Budget'!M25)</f>
        <v>0</v>
      </c>
      <c r="N25" s="340">
        <f>IF($E$5="REVISED BUDGET",'Revised Budget'!N25,'Original Budget'!N25)</f>
        <v>0</v>
      </c>
      <c r="O25" s="340">
        <f>IF($E$5="REVISED BUDGET",'Revised Budget'!O25,'Original Budget'!O25)</f>
        <v>0</v>
      </c>
      <c r="P25" s="340">
        <f>IF($E$5="REVISED BUDGET",'Revised Budget'!P25,'Original Budget'!P25)</f>
        <v>0</v>
      </c>
      <c r="Q25" s="340">
        <f>IF($E$5="REVISED BUDGET",'Revised Budget'!Q25,'Original Budget'!Q25)</f>
        <v>0</v>
      </c>
      <c r="R25" s="55">
        <f t="shared" si="0"/>
        <v>0</v>
      </c>
      <c r="T25" s="268">
        <f t="shared" si="1"/>
        <v>0</v>
      </c>
      <c r="U25" s="24"/>
      <c r="V25" s="290"/>
    </row>
    <row r="26" spans="1:22" s="11" customFormat="1" ht="14.25" hidden="1" x14ac:dyDescent="0.2">
      <c r="A26" s="54"/>
      <c r="B26" s="11" t="s">
        <v>234</v>
      </c>
      <c r="C26" s="5" t="s">
        <v>235</v>
      </c>
      <c r="D26" s="34">
        <v>4190380</v>
      </c>
      <c r="E26" s="262">
        <f>IF($E$5="REVISED BUDGET",'Variance Analysis'!E26,'Variance Analysis'!D26)</f>
        <v>0</v>
      </c>
      <c r="F26" s="340">
        <f>IF($E$5="REVISED BUDGET",'Revised Budget'!F26,'Original Budget'!F26)</f>
        <v>0</v>
      </c>
      <c r="G26" s="340">
        <f>IF($E$5="REVISED BUDGET",'Revised Budget'!G26,'Original Budget'!G26)</f>
        <v>0</v>
      </c>
      <c r="H26" s="340">
        <f>IF($E$5="REVISED BUDGET",'Revised Budget'!H26,'Original Budget'!H26)</f>
        <v>0</v>
      </c>
      <c r="I26" s="340">
        <f>IF($E$5="REVISED BUDGET",'Revised Budget'!I26,'Original Budget'!I26)</f>
        <v>0</v>
      </c>
      <c r="J26" s="340">
        <f>IF($E$5="REVISED BUDGET",'Revised Budget'!J26,'Original Budget'!J26)</f>
        <v>0</v>
      </c>
      <c r="K26" s="340">
        <f>IF($E$5="REVISED BUDGET",'Revised Budget'!K26,'Original Budget'!K26)</f>
        <v>0</v>
      </c>
      <c r="L26" s="340">
        <f>IF($E$5="REVISED BUDGET",'Revised Budget'!L26,'Original Budget'!L26)</f>
        <v>0</v>
      </c>
      <c r="M26" s="340">
        <f>IF($E$5="REVISED BUDGET",'Revised Budget'!M26,'Original Budget'!M26)</f>
        <v>0</v>
      </c>
      <c r="N26" s="340">
        <f>IF($E$5="REVISED BUDGET",'Revised Budget'!N26,'Original Budget'!N26)</f>
        <v>0</v>
      </c>
      <c r="O26" s="340">
        <f>IF($E$5="REVISED BUDGET",'Revised Budget'!O26,'Original Budget'!O26)</f>
        <v>0</v>
      </c>
      <c r="P26" s="340">
        <f>IF($E$5="REVISED BUDGET",'Revised Budget'!P26,'Original Budget'!P26)</f>
        <v>0</v>
      </c>
      <c r="Q26" s="340">
        <f>IF($E$5="REVISED BUDGET",'Revised Budget'!Q26,'Original Budget'!Q26)</f>
        <v>0</v>
      </c>
      <c r="R26" s="55">
        <f t="shared" si="0"/>
        <v>0</v>
      </c>
      <c r="T26" s="268">
        <f t="shared" si="1"/>
        <v>0</v>
      </c>
      <c r="U26" s="24"/>
      <c r="V26" s="290"/>
    </row>
    <row r="27" spans="1:22" s="11" customFormat="1" ht="3" customHeight="1" x14ac:dyDescent="0.25">
      <c r="A27" s="54"/>
      <c r="C27" s="5"/>
      <c r="D27" s="34"/>
      <c r="E27" s="36"/>
      <c r="F27" s="36"/>
      <c r="G27" s="36"/>
      <c r="H27" s="36"/>
      <c r="I27" s="36"/>
      <c r="J27" s="36"/>
      <c r="K27" s="36"/>
      <c r="L27" s="36"/>
      <c r="M27" s="36"/>
      <c r="N27" s="36"/>
      <c r="O27" s="36"/>
      <c r="P27" s="36"/>
      <c r="Q27" s="36"/>
      <c r="R27" s="57"/>
      <c r="T27" s="269"/>
      <c r="U27" s="24"/>
      <c r="V27" s="291"/>
    </row>
    <row r="28" spans="1:22" s="11" customFormat="1" ht="14.25" x14ac:dyDescent="0.2">
      <c r="A28" s="54"/>
      <c r="B28" s="11" t="s">
        <v>236</v>
      </c>
      <c r="C28" s="5" t="s">
        <v>237</v>
      </c>
      <c r="D28" s="34">
        <v>4190205</v>
      </c>
      <c r="E28" s="262">
        <f>IF($E$5="REVISED BUDGET",'Variance Analysis'!E28,'Variance Analysis'!D28)</f>
        <v>0</v>
      </c>
      <c r="F28" s="340">
        <f>IF($E$5="REVISED BUDGET",'Revised Budget'!F28,'Original Budget'!F28)</f>
        <v>0</v>
      </c>
      <c r="G28" s="340">
        <f>IF($E$5="REVISED BUDGET",'Revised Budget'!G28,'Original Budget'!G28)</f>
        <v>0</v>
      </c>
      <c r="H28" s="340">
        <f>IF($E$5="REVISED BUDGET",'Revised Budget'!H28,'Original Budget'!H28)</f>
        <v>0</v>
      </c>
      <c r="I28" s="340">
        <f>IF($E$5="REVISED BUDGET",'Revised Budget'!I28,'Original Budget'!I28)</f>
        <v>0</v>
      </c>
      <c r="J28" s="340">
        <f>IF($E$5="REVISED BUDGET",'Revised Budget'!J28,'Original Budget'!J28)</f>
        <v>0</v>
      </c>
      <c r="K28" s="340">
        <f>IF($E$5="REVISED BUDGET",'Revised Budget'!K28,'Original Budget'!K28)</f>
        <v>0</v>
      </c>
      <c r="L28" s="340">
        <f>IF($E$5="REVISED BUDGET",'Revised Budget'!L28,'Original Budget'!L28)</f>
        <v>0</v>
      </c>
      <c r="M28" s="340">
        <f>IF($E$5="REVISED BUDGET",'Revised Budget'!M28,'Original Budget'!M28)</f>
        <v>0</v>
      </c>
      <c r="N28" s="340">
        <f>IF($E$5="REVISED BUDGET",'Revised Budget'!N28,'Original Budget'!N28)</f>
        <v>0</v>
      </c>
      <c r="O28" s="340">
        <f>IF($E$5="REVISED BUDGET",'Revised Budget'!O28,'Original Budget'!O28)</f>
        <v>0</v>
      </c>
      <c r="P28" s="340">
        <f>IF($E$5="REVISED BUDGET",'Revised Budget'!P28,'Original Budget'!P28)</f>
        <v>0</v>
      </c>
      <c r="Q28" s="340">
        <f>IF($E$5="REVISED BUDGET",'Revised Budget'!Q28,'Original Budget'!Q28)</f>
        <v>0</v>
      </c>
      <c r="R28" s="55">
        <f t="shared" ref="R28:R29" si="2">SUM(F28:Q28)</f>
        <v>0</v>
      </c>
      <c r="T28" s="268">
        <f t="shared" ref="T28:T29" si="3">R28-E28</f>
        <v>0</v>
      </c>
      <c r="U28" s="24"/>
      <c r="V28" s="290"/>
    </row>
    <row r="29" spans="1:22" s="11" customFormat="1" ht="15" thickBot="1" x14ac:dyDescent="0.25">
      <c r="A29" s="54"/>
      <c r="B29" s="11" t="s">
        <v>238</v>
      </c>
      <c r="C29" s="5" t="s">
        <v>239</v>
      </c>
      <c r="D29" s="34">
        <v>4190210</v>
      </c>
      <c r="E29" s="262">
        <f>IF($E$5="REVISED BUDGET",'Variance Analysis'!E29,'Variance Analysis'!D29)</f>
        <v>0</v>
      </c>
      <c r="F29" s="340">
        <f>IF($E$5="REVISED BUDGET",'Revised Budget'!F29,'Original Budget'!F29)</f>
        <v>0</v>
      </c>
      <c r="G29" s="340">
        <f>IF($E$5="REVISED BUDGET",'Revised Budget'!G29,'Original Budget'!G29)</f>
        <v>0</v>
      </c>
      <c r="H29" s="340">
        <f>IF($E$5="REVISED BUDGET",'Revised Budget'!H29,'Original Budget'!H29)</f>
        <v>0</v>
      </c>
      <c r="I29" s="340">
        <f>IF($E$5="REVISED BUDGET",'Revised Budget'!I29,'Original Budget'!I29)</f>
        <v>0</v>
      </c>
      <c r="J29" s="340">
        <f>IF($E$5="REVISED BUDGET",'Revised Budget'!J29,'Original Budget'!J29)</f>
        <v>0</v>
      </c>
      <c r="K29" s="340">
        <f>IF($E$5="REVISED BUDGET",'Revised Budget'!K29,'Original Budget'!K29)</f>
        <v>0</v>
      </c>
      <c r="L29" s="340">
        <f>IF($E$5="REVISED BUDGET",'Revised Budget'!L29,'Original Budget'!L29)</f>
        <v>0</v>
      </c>
      <c r="M29" s="340">
        <f>IF($E$5="REVISED BUDGET",'Revised Budget'!M29,'Original Budget'!M29)</f>
        <v>0</v>
      </c>
      <c r="N29" s="340">
        <f>IF($E$5="REVISED BUDGET",'Revised Budget'!N29,'Original Budget'!N29)</f>
        <v>0</v>
      </c>
      <c r="O29" s="340">
        <f>IF($E$5="REVISED BUDGET",'Revised Budget'!O29,'Original Budget'!O29)</f>
        <v>0</v>
      </c>
      <c r="P29" s="340">
        <f>IF($E$5="REVISED BUDGET",'Revised Budget'!P29,'Original Budget'!P29)</f>
        <v>0</v>
      </c>
      <c r="Q29" s="340">
        <f>IF($E$5="REVISED BUDGET",'Revised Budget'!Q29,'Original Budget'!Q29)</f>
        <v>0</v>
      </c>
      <c r="R29" s="79">
        <f t="shared" si="2"/>
        <v>0</v>
      </c>
      <c r="T29" s="270">
        <f t="shared" si="3"/>
        <v>0</v>
      </c>
      <c r="U29" s="24"/>
      <c r="V29" s="292"/>
    </row>
    <row r="30" spans="1:22" s="11" customFormat="1" ht="3" customHeight="1" x14ac:dyDescent="0.2">
      <c r="A30" s="200"/>
      <c r="B30" s="201"/>
      <c r="C30" s="202"/>
      <c r="D30" s="203"/>
      <c r="E30" s="221"/>
      <c r="F30" s="204"/>
      <c r="G30" s="204"/>
      <c r="H30" s="204"/>
      <c r="I30" s="204"/>
      <c r="J30" s="204"/>
      <c r="K30" s="204"/>
      <c r="L30" s="204"/>
      <c r="M30" s="204"/>
      <c r="N30" s="204"/>
      <c r="O30" s="204"/>
      <c r="P30" s="204"/>
      <c r="Q30" s="204"/>
      <c r="R30" s="205"/>
      <c r="T30" s="271"/>
      <c r="U30" s="24"/>
      <c r="V30" s="293"/>
    </row>
    <row r="31" spans="1:22" s="11" customFormat="1" ht="16.5" thickBot="1" x14ac:dyDescent="0.3">
      <c r="A31" s="206"/>
      <c r="B31" s="207" t="s">
        <v>772</v>
      </c>
      <c r="C31" s="207"/>
      <c r="D31" s="208"/>
      <c r="E31" s="264">
        <f>ROUND(SUM(E9:E29),2)</f>
        <v>0</v>
      </c>
      <c r="F31" s="209">
        <f>SUM(F9:F29)</f>
        <v>0</v>
      </c>
      <c r="G31" s="209">
        <f t="shared" ref="G31:Q31" si="4">SUM(G9:G29)</f>
        <v>0</v>
      </c>
      <c r="H31" s="209">
        <f t="shared" si="4"/>
        <v>0</v>
      </c>
      <c r="I31" s="209">
        <f t="shared" si="4"/>
        <v>0</v>
      </c>
      <c r="J31" s="209">
        <f t="shared" si="4"/>
        <v>0</v>
      </c>
      <c r="K31" s="209">
        <f t="shared" si="4"/>
        <v>0</v>
      </c>
      <c r="L31" s="209">
        <f t="shared" si="4"/>
        <v>0</v>
      </c>
      <c r="M31" s="209">
        <f t="shared" si="4"/>
        <v>0</v>
      </c>
      <c r="N31" s="209">
        <f t="shared" si="4"/>
        <v>0</v>
      </c>
      <c r="O31" s="209">
        <f t="shared" si="4"/>
        <v>0</v>
      </c>
      <c r="P31" s="209">
        <f t="shared" si="4"/>
        <v>0</v>
      </c>
      <c r="Q31" s="209">
        <f t="shared" si="4"/>
        <v>0</v>
      </c>
      <c r="R31" s="210">
        <f>SUM(R9:R30)</f>
        <v>0</v>
      </c>
      <c r="T31" s="272">
        <f>SUM(T9:T30)</f>
        <v>0</v>
      </c>
      <c r="U31" s="24"/>
      <c r="V31" s="294"/>
    </row>
    <row r="32" spans="1:22" s="11" customFormat="1" ht="12" customHeight="1" x14ac:dyDescent="0.2">
      <c r="A32" s="50"/>
      <c r="B32" s="51"/>
      <c r="C32" s="80"/>
      <c r="D32" s="81"/>
      <c r="E32" s="89"/>
      <c r="F32" s="82"/>
      <c r="G32" s="82"/>
      <c r="H32" s="82"/>
      <c r="I32" s="82"/>
      <c r="J32" s="82"/>
      <c r="K32" s="82"/>
      <c r="L32" s="82"/>
      <c r="M32" s="82"/>
      <c r="N32" s="82"/>
      <c r="O32" s="82"/>
      <c r="P32" s="82"/>
      <c r="Q32" s="82"/>
      <c r="R32" s="83"/>
      <c r="T32" s="273"/>
      <c r="U32" s="24"/>
      <c r="V32" s="295"/>
    </row>
    <row r="33" spans="1:22" s="11" customFormat="1" ht="15.75" x14ac:dyDescent="0.25">
      <c r="A33" s="54"/>
      <c r="B33" s="36" t="s">
        <v>773</v>
      </c>
      <c r="C33" s="36"/>
      <c r="D33" s="34"/>
      <c r="E33" s="39"/>
      <c r="F33" s="35"/>
      <c r="G33" s="35"/>
      <c r="H33" s="35"/>
      <c r="I33" s="35"/>
      <c r="J33" s="35"/>
      <c r="K33" s="35"/>
      <c r="L33" s="35"/>
      <c r="M33" s="35"/>
      <c r="N33" s="35"/>
      <c r="O33" s="35"/>
      <c r="P33" s="35"/>
      <c r="Q33" s="35"/>
      <c r="R33" s="84"/>
      <c r="T33" s="274"/>
      <c r="U33" s="24"/>
      <c r="V33" s="296"/>
    </row>
    <row r="34" spans="1:22" s="11" customFormat="1" ht="14.25" x14ac:dyDescent="0.2">
      <c r="A34" s="54"/>
      <c r="B34" s="11" t="s">
        <v>14</v>
      </c>
      <c r="C34" s="5" t="s">
        <v>240</v>
      </c>
      <c r="D34" s="34">
        <v>6110000</v>
      </c>
      <c r="E34" s="262">
        <f>IF($E$5="REVISED BUDGET",'Variance Analysis'!E34,'Variance Analysis'!D34)</f>
        <v>0</v>
      </c>
      <c r="F34" s="340">
        <f>IF($E$5="REVISED BUDGET",'Revised Budget'!F34,'Original Budget'!F34)</f>
        <v>0</v>
      </c>
      <c r="G34" s="340">
        <f>IF($E$5="REVISED BUDGET",'Revised Budget'!G34,'Original Budget'!G34)</f>
        <v>0</v>
      </c>
      <c r="H34" s="340">
        <f>IF($E$5="REVISED BUDGET",'Revised Budget'!H34,'Original Budget'!H34)</f>
        <v>0</v>
      </c>
      <c r="I34" s="340">
        <f>IF($E$5="REVISED BUDGET",'Revised Budget'!I34,'Original Budget'!I34)</f>
        <v>0</v>
      </c>
      <c r="J34" s="340">
        <f>IF($E$5="REVISED BUDGET",'Revised Budget'!J34,'Original Budget'!J34)</f>
        <v>0</v>
      </c>
      <c r="K34" s="340">
        <f>IF($E$5="REVISED BUDGET",'Revised Budget'!K34,'Original Budget'!K34)</f>
        <v>0</v>
      </c>
      <c r="L34" s="340">
        <f>IF($E$5="REVISED BUDGET",'Revised Budget'!L34,'Original Budget'!L34)</f>
        <v>0</v>
      </c>
      <c r="M34" s="340">
        <f>IF($E$5="REVISED BUDGET",'Revised Budget'!M34,'Original Budget'!M34)</f>
        <v>0</v>
      </c>
      <c r="N34" s="340">
        <f>IF($E$5="REVISED BUDGET",'Revised Budget'!N34,'Original Budget'!N34)</f>
        <v>0</v>
      </c>
      <c r="O34" s="340">
        <f>IF($E$5="REVISED BUDGET",'Revised Budget'!O34,'Original Budget'!O34)</f>
        <v>0</v>
      </c>
      <c r="P34" s="340">
        <f>IF($E$5="REVISED BUDGET",'Revised Budget'!P34,'Original Budget'!P34)</f>
        <v>0</v>
      </c>
      <c r="Q34" s="340">
        <f>IF($E$5="REVISED BUDGET",'Revised Budget'!Q34,'Original Budget'!Q34)</f>
        <v>0</v>
      </c>
      <c r="R34" s="55">
        <f>SUM(F34:Q34)</f>
        <v>0</v>
      </c>
      <c r="T34" s="268">
        <f t="shared" ref="T34:T69" si="5">R34-E34</f>
        <v>0</v>
      </c>
      <c r="U34" s="24"/>
      <c r="V34" s="290"/>
    </row>
    <row r="35" spans="1:22" s="11" customFormat="1" ht="14.25" x14ac:dyDescent="0.2">
      <c r="A35" s="54"/>
      <c r="B35" s="11" t="s">
        <v>23</v>
      </c>
      <c r="C35" s="5" t="s">
        <v>241</v>
      </c>
      <c r="D35" s="34">
        <v>6110020</v>
      </c>
      <c r="E35" s="262">
        <f>IF($E$5="REVISED BUDGET",'Variance Analysis'!E35,'Variance Analysis'!D35)</f>
        <v>0</v>
      </c>
      <c r="F35" s="340">
        <f>IF($E$5="REVISED BUDGET",'Revised Budget'!F35,'Original Budget'!F35)</f>
        <v>0</v>
      </c>
      <c r="G35" s="340">
        <f>IF($E$5="REVISED BUDGET",'Revised Budget'!G35,'Original Budget'!G35)</f>
        <v>0</v>
      </c>
      <c r="H35" s="340">
        <f>IF($E$5="REVISED BUDGET",'Revised Budget'!H35,'Original Budget'!H35)</f>
        <v>0</v>
      </c>
      <c r="I35" s="340">
        <f>IF($E$5="REVISED BUDGET",'Revised Budget'!I35,'Original Budget'!I35)</f>
        <v>0</v>
      </c>
      <c r="J35" s="340">
        <f>IF($E$5="REVISED BUDGET",'Revised Budget'!J35,'Original Budget'!J35)</f>
        <v>0</v>
      </c>
      <c r="K35" s="340">
        <f>IF($E$5="REVISED BUDGET",'Revised Budget'!K35,'Original Budget'!K35)</f>
        <v>0</v>
      </c>
      <c r="L35" s="340">
        <f>IF($E$5="REVISED BUDGET",'Revised Budget'!L35,'Original Budget'!L35)</f>
        <v>0</v>
      </c>
      <c r="M35" s="340">
        <f>IF($E$5="REVISED BUDGET",'Revised Budget'!M35,'Original Budget'!M35)</f>
        <v>0</v>
      </c>
      <c r="N35" s="340">
        <f>IF($E$5="REVISED BUDGET",'Revised Budget'!N35,'Original Budget'!N35)</f>
        <v>0</v>
      </c>
      <c r="O35" s="340">
        <f>IF($E$5="REVISED BUDGET",'Revised Budget'!O35,'Original Budget'!O35)</f>
        <v>0</v>
      </c>
      <c r="P35" s="340">
        <f>IF($E$5="REVISED BUDGET",'Revised Budget'!P35,'Original Budget'!P35)</f>
        <v>0</v>
      </c>
      <c r="Q35" s="340">
        <f>IF($E$5="REVISED BUDGET",'Revised Budget'!Q35,'Original Budget'!Q35)</f>
        <v>0</v>
      </c>
      <c r="R35" s="55">
        <f t="shared" ref="R35:R69" si="6">SUM(F35:Q35)</f>
        <v>0</v>
      </c>
      <c r="T35" s="268">
        <f t="shared" si="5"/>
        <v>0</v>
      </c>
      <c r="U35" s="24"/>
      <c r="V35" s="290"/>
    </row>
    <row r="36" spans="1:22" s="11" customFormat="1" ht="14.25" x14ac:dyDescent="0.2">
      <c r="A36" s="54"/>
      <c r="B36" s="11" t="s">
        <v>31</v>
      </c>
      <c r="C36" s="5" t="s">
        <v>242</v>
      </c>
      <c r="D36" s="34">
        <v>6110600</v>
      </c>
      <c r="E36" s="262">
        <f>IF($E$5="REVISED BUDGET",'Variance Analysis'!E36,'Variance Analysis'!D36)</f>
        <v>0</v>
      </c>
      <c r="F36" s="340">
        <f>IF($E$5="REVISED BUDGET",'Revised Budget'!F36,'Original Budget'!F36)</f>
        <v>0</v>
      </c>
      <c r="G36" s="340">
        <f>IF($E$5="REVISED BUDGET",'Revised Budget'!G36,'Original Budget'!G36)</f>
        <v>0</v>
      </c>
      <c r="H36" s="340">
        <f>IF($E$5="REVISED BUDGET",'Revised Budget'!H36,'Original Budget'!H36)</f>
        <v>0</v>
      </c>
      <c r="I36" s="340">
        <f>IF($E$5="REVISED BUDGET",'Revised Budget'!I36,'Original Budget'!I36)</f>
        <v>0</v>
      </c>
      <c r="J36" s="340">
        <f>IF($E$5="REVISED BUDGET",'Revised Budget'!J36,'Original Budget'!J36)</f>
        <v>0</v>
      </c>
      <c r="K36" s="340">
        <f>IF($E$5="REVISED BUDGET",'Revised Budget'!K36,'Original Budget'!K36)</f>
        <v>0</v>
      </c>
      <c r="L36" s="340">
        <f>IF($E$5="REVISED BUDGET",'Revised Budget'!L36,'Original Budget'!L36)</f>
        <v>0</v>
      </c>
      <c r="M36" s="340">
        <f>IF($E$5="REVISED BUDGET",'Revised Budget'!M36,'Original Budget'!M36)</f>
        <v>0</v>
      </c>
      <c r="N36" s="340">
        <f>IF($E$5="REVISED BUDGET",'Revised Budget'!N36,'Original Budget'!N36)</f>
        <v>0</v>
      </c>
      <c r="O36" s="340">
        <f>IF($E$5="REVISED BUDGET",'Revised Budget'!O36,'Original Budget'!O36)</f>
        <v>0</v>
      </c>
      <c r="P36" s="340">
        <f>IF($E$5="REVISED BUDGET",'Revised Budget'!P36,'Original Budget'!P36)</f>
        <v>0</v>
      </c>
      <c r="Q36" s="340">
        <f>IF($E$5="REVISED BUDGET",'Revised Budget'!Q36,'Original Budget'!Q36)</f>
        <v>0</v>
      </c>
      <c r="R36" s="55">
        <f t="shared" si="6"/>
        <v>0</v>
      </c>
      <c r="T36" s="268">
        <f t="shared" si="5"/>
        <v>0</v>
      </c>
      <c r="U36" s="24"/>
      <c r="V36" s="290"/>
    </row>
    <row r="37" spans="1:22" s="11" customFormat="1" ht="14.25" x14ac:dyDescent="0.2">
      <c r="A37" s="54"/>
      <c r="B37" s="11" t="s">
        <v>38</v>
      </c>
      <c r="C37" s="5" t="s">
        <v>243</v>
      </c>
      <c r="D37" s="56">
        <v>6110720</v>
      </c>
      <c r="E37" s="262">
        <f>IF($E$5="REVISED BUDGET",'Variance Analysis'!E37,'Variance Analysis'!D37)</f>
        <v>0</v>
      </c>
      <c r="F37" s="340">
        <f>IF($E$5="REVISED BUDGET",'Revised Budget'!F37,'Original Budget'!F37)</f>
        <v>0</v>
      </c>
      <c r="G37" s="340">
        <f>IF($E$5="REVISED BUDGET",'Revised Budget'!G37,'Original Budget'!G37)</f>
        <v>0</v>
      </c>
      <c r="H37" s="340">
        <f>IF($E$5="REVISED BUDGET",'Revised Budget'!H37,'Original Budget'!H37)</f>
        <v>0</v>
      </c>
      <c r="I37" s="340">
        <f>IF($E$5="REVISED BUDGET",'Revised Budget'!I37,'Original Budget'!I37)</f>
        <v>0</v>
      </c>
      <c r="J37" s="340">
        <f>IF($E$5="REVISED BUDGET",'Revised Budget'!J37,'Original Budget'!J37)</f>
        <v>0</v>
      </c>
      <c r="K37" s="340">
        <f>IF($E$5="REVISED BUDGET",'Revised Budget'!K37,'Original Budget'!K37)</f>
        <v>0</v>
      </c>
      <c r="L37" s="340">
        <f>IF($E$5="REVISED BUDGET",'Revised Budget'!L37,'Original Budget'!L37)</f>
        <v>0</v>
      </c>
      <c r="M37" s="340">
        <f>IF($E$5="REVISED BUDGET",'Revised Budget'!M37,'Original Budget'!M37)</f>
        <v>0</v>
      </c>
      <c r="N37" s="340">
        <f>IF($E$5="REVISED BUDGET",'Revised Budget'!N37,'Original Budget'!N37)</f>
        <v>0</v>
      </c>
      <c r="O37" s="340">
        <f>IF($E$5="REVISED BUDGET",'Revised Budget'!O37,'Original Budget'!O37)</f>
        <v>0</v>
      </c>
      <c r="P37" s="340">
        <f>IF($E$5="REVISED BUDGET",'Revised Budget'!P37,'Original Budget'!P37)</f>
        <v>0</v>
      </c>
      <c r="Q37" s="340">
        <f>IF($E$5="REVISED BUDGET",'Revised Budget'!Q37,'Original Budget'!Q37)</f>
        <v>0</v>
      </c>
      <c r="R37" s="55">
        <f t="shared" si="6"/>
        <v>0</v>
      </c>
      <c r="T37" s="268">
        <f t="shared" si="5"/>
        <v>0</v>
      </c>
      <c r="U37" s="24"/>
      <c r="V37" s="290"/>
    </row>
    <row r="38" spans="1:22" s="11" customFormat="1" ht="14.25" x14ac:dyDescent="0.2">
      <c r="A38" s="54"/>
      <c r="B38" s="11" t="s">
        <v>42</v>
      </c>
      <c r="C38" s="5" t="s">
        <v>244</v>
      </c>
      <c r="D38" s="34">
        <v>6110860</v>
      </c>
      <c r="E38" s="262">
        <f>IF($E$5="REVISED BUDGET",'Variance Analysis'!E38,'Variance Analysis'!D38)</f>
        <v>0</v>
      </c>
      <c r="F38" s="340">
        <f>IF($E$5="REVISED BUDGET",'Revised Budget'!F38,'Original Budget'!F38)</f>
        <v>0</v>
      </c>
      <c r="G38" s="340">
        <f>IF($E$5="REVISED BUDGET",'Revised Budget'!G38,'Original Budget'!G38)</f>
        <v>0</v>
      </c>
      <c r="H38" s="340">
        <f>IF($E$5="REVISED BUDGET",'Revised Budget'!H38,'Original Budget'!H38)</f>
        <v>0</v>
      </c>
      <c r="I38" s="340">
        <f>IF($E$5="REVISED BUDGET",'Revised Budget'!I38,'Original Budget'!I38)</f>
        <v>0</v>
      </c>
      <c r="J38" s="340">
        <f>IF($E$5="REVISED BUDGET",'Revised Budget'!J38,'Original Budget'!J38)</f>
        <v>0</v>
      </c>
      <c r="K38" s="340">
        <f>IF($E$5="REVISED BUDGET",'Revised Budget'!K38,'Original Budget'!K38)</f>
        <v>0</v>
      </c>
      <c r="L38" s="340">
        <f>IF($E$5="REVISED BUDGET",'Revised Budget'!L38,'Original Budget'!L38)</f>
        <v>0</v>
      </c>
      <c r="M38" s="340">
        <f>IF($E$5="REVISED BUDGET",'Revised Budget'!M38,'Original Budget'!M38)</f>
        <v>0</v>
      </c>
      <c r="N38" s="340">
        <f>IF($E$5="REVISED BUDGET",'Revised Budget'!N38,'Original Budget'!N38)</f>
        <v>0</v>
      </c>
      <c r="O38" s="340">
        <f>IF($E$5="REVISED BUDGET",'Revised Budget'!O38,'Original Budget'!O38)</f>
        <v>0</v>
      </c>
      <c r="P38" s="340">
        <f>IF($E$5="REVISED BUDGET",'Revised Budget'!P38,'Original Budget'!P38)</f>
        <v>0</v>
      </c>
      <c r="Q38" s="340">
        <f>IF($E$5="REVISED BUDGET",'Revised Budget'!Q38,'Original Budget'!Q38)</f>
        <v>0</v>
      </c>
      <c r="R38" s="55">
        <f t="shared" si="6"/>
        <v>0</v>
      </c>
      <c r="T38" s="268">
        <f t="shared" si="5"/>
        <v>0</v>
      </c>
      <c r="U38" s="24"/>
      <c r="V38" s="290"/>
    </row>
    <row r="39" spans="1:22" s="11" customFormat="1" ht="14.25" x14ac:dyDescent="0.2">
      <c r="A39" s="54"/>
      <c r="B39" s="11" t="s">
        <v>46</v>
      </c>
      <c r="C39" s="5" t="s">
        <v>245</v>
      </c>
      <c r="D39" s="34">
        <v>6110800</v>
      </c>
      <c r="E39" s="262">
        <f>IF($E$5="REVISED BUDGET",'Variance Analysis'!E39,'Variance Analysis'!D39)</f>
        <v>0</v>
      </c>
      <c r="F39" s="340">
        <f>IF($E$5="REVISED BUDGET",'Revised Budget'!F39,'Original Budget'!F39)</f>
        <v>0</v>
      </c>
      <c r="G39" s="340">
        <f>IF($E$5="REVISED BUDGET",'Revised Budget'!G39,'Original Budget'!G39)</f>
        <v>0</v>
      </c>
      <c r="H39" s="340">
        <f>IF($E$5="REVISED BUDGET",'Revised Budget'!H39,'Original Budget'!H39)</f>
        <v>0</v>
      </c>
      <c r="I39" s="340">
        <f>IF($E$5="REVISED BUDGET",'Revised Budget'!I39,'Original Budget'!I39)</f>
        <v>0</v>
      </c>
      <c r="J39" s="340">
        <f>IF($E$5="REVISED BUDGET",'Revised Budget'!J39,'Original Budget'!J39)</f>
        <v>0</v>
      </c>
      <c r="K39" s="340">
        <f>IF($E$5="REVISED BUDGET",'Revised Budget'!K39,'Original Budget'!K39)</f>
        <v>0</v>
      </c>
      <c r="L39" s="340">
        <f>IF($E$5="REVISED BUDGET",'Revised Budget'!L39,'Original Budget'!L39)</f>
        <v>0</v>
      </c>
      <c r="M39" s="340">
        <f>IF($E$5="REVISED BUDGET",'Revised Budget'!M39,'Original Budget'!M39)</f>
        <v>0</v>
      </c>
      <c r="N39" s="340">
        <f>IF($E$5="REVISED BUDGET",'Revised Budget'!N39,'Original Budget'!N39)</f>
        <v>0</v>
      </c>
      <c r="O39" s="340">
        <f>IF($E$5="REVISED BUDGET",'Revised Budget'!O39,'Original Budget'!O39)</f>
        <v>0</v>
      </c>
      <c r="P39" s="340">
        <f>IF($E$5="REVISED BUDGET",'Revised Budget'!P39,'Original Budget'!P39)</f>
        <v>0</v>
      </c>
      <c r="Q39" s="340">
        <f>IF($E$5="REVISED BUDGET",'Revised Budget'!Q39,'Original Budget'!Q39)</f>
        <v>0</v>
      </c>
      <c r="R39" s="55">
        <f t="shared" si="6"/>
        <v>0</v>
      </c>
      <c r="T39" s="268">
        <f t="shared" si="5"/>
        <v>0</v>
      </c>
      <c r="U39" s="24"/>
      <c r="V39" s="290"/>
    </row>
    <row r="40" spans="1:22" s="11" customFormat="1" ht="14.25" x14ac:dyDescent="0.2">
      <c r="A40" s="54"/>
      <c r="B40" s="11" t="s">
        <v>50</v>
      </c>
      <c r="C40" s="5" t="s">
        <v>246</v>
      </c>
      <c r="D40" s="34">
        <v>6110640</v>
      </c>
      <c r="E40" s="262">
        <f>IF($E$5="REVISED BUDGET",'Variance Analysis'!E40,'Variance Analysis'!D40)</f>
        <v>0</v>
      </c>
      <c r="F40" s="340">
        <f>IF($E$5="REVISED BUDGET",'Revised Budget'!F40,'Original Budget'!F40)</f>
        <v>0</v>
      </c>
      <c r="G40" s="340">
        <f>IF($E$5="REVISED BUDGET",'Revised Budget'!G40,'Original Budget'!G40)</f>
        <v>0</v>
      </c>
      <c r="H40" s="340">
        <f>IF($E$5="REVISED BUDGET",'Revised Budget'!H40,'Original Budget'!H40)</f>
        <v>0</v>
      </c>
      <c r="I40" s="340">
        <f>IF($E$5="REVISED BUDGET",'Revised Budget'!I40,'Original Budget'!I40)</f>
        <v>0</v>
      </c>
      <c r="J40" s="340">
        <f>IF($E$5="REVISED BUDGET",'Revised Budget'!J40,'Original Budget'!J40)</f>
        <v>0</v>
      </c>
      <c r="K40" s="340">
        <f>IF($E$5="REVISED BUDGET",'Revised Budget'!K40,'Original Budget'!K40)</f>
        <v>0</v>
      </c>
      <c r="L40" s="340">
        <f>IF($E$5="REVISED BUDGET",'Revised Budget'!L40,'Original Budget'!L40)</f>
        <v>0</v>
      </c>
      <c r="M40" s="340">
        <f>IF($E$5="REVISED BUDGET",'Revised Budget'!M40,'Original Budget'!M40)</f>
        <v>0</v>
      </c>
      <c r="N40" s="340">
        <f>IF($E$5="REVISED BUDGET",'Revised Budget'!N40,'Original Budget'!N40)</f>
        <v>0</v>
      </c>
      <c r="O40" s="340">
        <f>IF($E$5="REVISED BUDGET",'Revised Budget'!O40,'Original Budget'!O40)</f>
        <v>0</v>
      </c>
      <c r="P40" s="340">
        <f>IF($E$5="REVISED BUDGET",'Revised Budget'!P40,'Original Budget'!P40)</f>
        <v>0</v>
      </c>
      <c r="Q40" s="340">
        <f>IF($E$5="REVISED BUDGET",'Revised Budget'!Q40,'Original Budget'!Q40)</f>
        <v>0</v>
      </c>
      <c r="R40" s="55">
        <f t="shared" si="6"/>
        <v>0</v>
      </c>
      <c r="T40" s="268">
        <f t="shared" si="5"/>
        <v>0</v>
      </c>
      <c r="U40" s="24"/>
      <c r="V40" s="290"/>
    </row>
    <row r="41" spans="1:22" s="11" customFormat="1" ht="14.25" x14ac:dyDescent="0.2">
      <c r="A41" s="54"/>
      <c r="B41" s="11" t="s">
        <v>247</v>
      </c>
      <c r="C41" s="5" t="s">
        <v>248</v>
      </c>
      <c r="D41" s="56">
        <v>6116300</v>
      </c>
      <c r="E41" s="262">
        <f>IF($E$5="REVISED BUDGET",'Variance Analysis'!E41,'Variance Analysis'!D41)</f>
        <v>0</v>
      </c>
      <c r="F41" s="340">
        <f>IF($E$5="REVISED BUDGET",'Revised Budget'!F41,'Original Budget'!F41)</f>
        <v>0</v>
      </c>
      <c r="G41" s="340">
        <f>IF($E$5="REVISED BUDGET",'Revised Budget'!G41,'Original Budget'!G41)</f>
        <v>0</v>
      </c>
      <c r="H41" s="340">
        <f>IF($E$5="REVISED BUDGET",'Revised Budget'!H41,'Original Budget'!H41)</f>
        <v>0</v>
      </c>
      <c r="I41" s="340">
        <f>IF($E$5="REVISED BUDGET",'Revised Budget'!I41,'Original Budget'!I41)</f>
        <v>0</v>
      </c>
      <c r="J41" s="340">
        <f>IF($E$5="REVISED BUDGET",'Revised Budget'!J41,'Original Budget'!J41)</f>
        <v>0</v>
      </c>
      <c r="K41" s="340">
        <f>IF($E$5="REVISED BUDGET",'Revised Budget'!K41,'Original Budget'!K41)</f>
        <v>0</v>
      </c>
      <c r="L41" s="340">
        <f>IF($E$5="REVISED BUDGET",'Revised Budget'!L41,'Original Budget'!L41)</f>
        <v>0</v>
      </c>
      <c r="M41" s="340">
        <f>IF($E$5="REVISED BUDGET",'Revised Budget'!M41,'Original Budget'!M41)</f>
        <v>0</v>
      </c>
      <c r="N41" s="340">
        <f>IF($E$5="REVISED BUDGET",'Revised Budget'!N41,'Original Budget'!N41)</f>
        <v>0</v>
      </c>
      <c r="O41" s="340">
        <f>IF($E$5="REVISED BUDGET",'Revised Budget'!O41,'Original Budget'!O41)</f>
        <v>0</v>
      </c>
      <c r="P41" s="340">
        <f>IF($E$5="REVISED BUDGET",'Revised Budget'!P41,'Original Budget'!P41)</f>
        <v>0</v>
      </c>
      <c r="Q41" s="340">
        <f>IF($E$5="REVISED BUDGET",'Revised Budget'!Q41,'Original Budget'!Q41)</f>
        <v>0</v>
      </c>
      <c r="R41" s="55">
        <f t="shared" si="6"/>
        <v>0</v>
      </c>
      <c r="T41" s="268">
        <f t="shared" si="5"/>
        <v>0</v>
      </c>
      <c r="U41" s="24"/>
      <c r="V41" s="290"/>
    </row>
    <row r="42" spans="1:22" s="11" customFormat="1" ht="14.25" x14ac:dyDescent="0.2">
      <c r="A42" s="54"/>
      <c r="B42" s="11" t="s">
        <v>249</v>
      </c>
      <c r="C42" s="5" t="s">
        <v>250</v>
      </c>
      <c r="D42" s="34">
        <v>6116200</v>
      </c>
      <c r="E42" s="262">
        <f>IF($E$5="REVISED BUDGET",'Variance Analysis'!E42,'Variance Analysis'!D42)</f>
        <v>0</v>
      </c>
      <c r="F42" s="340">
        <f>IF($E$5="REVISED BUDGET",'Revised Budget'!F42,'Original Budget'!F42)</f>
        <v>0</v>
      </c>
      <c r="G42" s="340">
        <f>IF($E$5="REVISED BUDGET",'Revised Budget'!G42,'Original Budget'!G42)</f>
        <v>0</v>
      </c>
      <c r="H42" s="340">
        <f>IF($E$5="REVISED BUDGET",'Revised Budget'!H42,'Original Budget'!H42)</f>
        <v>0</v>
      </c>
      <c r="I42" s="340">
        <f>IF($E$5="REVISED BUDGET",'Revised Budget'!I42,'Original Budget'!I42)</f>
        <v>0</v>
      </c>
      <c r="J42" s="340">
        <f>IF($E$5="REVISED BUDGET",'Revised Budget'!J42,'Original Budget'!J42)</f>
        <v>0</v>
      </c>
      <c r="K42" s="340">
        <f>IF($E$5="REVISED BUDGET",'Revised Budget'!K42,'Original Budget'!K42)</f>
        <v>0</v>
      </c>
      <c r="L42" s="340">
        <f>IF($E$5="REVISED BUDGET",'Revised Budget'!L42,'Original Budget'!L42)</f>
        <v>0</v>
      </c>
      <c r="M42" s="340">
        <f>IF($E$5="REVISED BUDGET",'Revised Budget'!M42,'Original Budget'!M42)</f>
        <v>0</v>
      </c>
      <c r="N42" s="340">
        <f>IF($E$5="REVISED BUDGET",'Revised Budget'!N42,'Original Budget'!N42)</f>
        <v>0</v>
      </c>
      <c r="O42" s="340">
        <f>IF($E$5="REVISED BUDGET",'Revised Budget'!O42,'Original Budget'!O42)</f>
        <v>0</v>
      </c>
      <c r="P42" s="340">
        <f>IF($E$5="REVISED BUDGET",'Revised Budget'!P42,'Original Budget'!P42)</f>
        <v>0</v>
      </c>
      <c r="Q42" s="340">
        <f>IF($E$5="REVISED BUDGET",'Revised Budget'!Q42,'Original Budget'!Q42)</f>
        <v>0</v>
      </c>
      <c r="R42" s="55">
        <f t="shared" si="6"/>
        <v>0</v>
      </c>
      <c r="T42" s="268">
        <f t="shared" si="5"/>
        <v>0</v>
      </c>
      <c r="U42" s="24"/>
      <c r="V42" s="290"/>
    </row>
    <row r="43" spans="1:22" s="11" customFormat="1" ht="14.25" x14ac:dyDescent="0.2">
      <c r="A43" s="54"/>
      <c r="B43" s="11" t="s">
        <v>251</v>
      </c>
      <c r="C43" s="5" t="s">
        <v>252</v>
      </c>
      <c r="D43" s="34">
        <v>6116610</v>
      </c>
      <c r="E43" s="262">
        <f>IF($E$5="REVISED BUDGET",'Variance Analysis'!E43,'Variance Analysis'!D43)</f>
        <v>0</v>
      </c>
      <c r="F43" s="340">
        <f>IF($E$5="REVISED BUDGET",'Revised Budget'!F43,'Original Budget'!F43)</f>
        <v>0</v>
      </c>
      <c r="G43" s="340">
        <f>IF($E$5="REVISED BUDGET",'Revised Budget'!G43,'Original Budget'!G43)</f>
        <v>0</v>
      </c>
      <c r="H43" s="340">
        <f>IF($E$5="REVISED BUDGET",'Revised Budget'!H43,'Original Budget'!H43)</f>
        <v>0</v>
      </c>
      <c r="I43" s="340">
        <f>IF($E$5="REVISED BUDGET",'Revised Budget'!I43,'Original Budget'!I43)</f>
        <v>0</v>
      </c>
      <c r="J43" s="340">
        <f>IF($E$5="REVISED BUDGET",'Revised Budget'!J43,'Original Budget'!J43)</f>
        <v>0</v>
      </c>
      <c r="K43" s="340">
        <f>IF($E$5="REVISED BUDGET",'Revised Budget'!K43,'Original Budget'!K43)</f>
        <v>0</v>
      </c>
      <c r="L43" s="340">
        <f>IF($E$5="REVISED BUDGET",'Revised Budget'!L43,'Original Budget'!L43)</f>
        <v>0</v>
      </c>
      <c r="M43" s="340">
        <f>IF($E$5="REVISED BUDGET",'Revised Budget'!M43,'Original Budget'!M43)</f>
        <v>0</v>
      </c>
      <c r="N43" s="340">
        <f>IF($E$5="REVISED BUDGET",'Revised Budget'!N43,'Original Budget'!N43)</f>
        <v>0</v>
      </c>
      <c r="O43" s="340">
        <f>IF($E$5="REVISED BUDGET",'Revised Budget'!O43,'Original Budget'!O43)</f>
        <v>0</v>
      </c>
      <c r="P43" s="340">
        <f>IF($E$5="REVISED BUDGET",'Revised Budget'!P43,'Original Budget'!P43)</f>
        <v>0</v>
      </c>
      <c r="Q43" s="340">
        <f>IF($E$5="REVISED BUDGET",'Revised Budget'!Q43,'Original Budget'!Q43)</f>
        <v>0</v>
      </c>
      <c r="R43" s="55">
        <f t="shared" si="6"/>
        <v>0</v>
      </c>
      <c r="T43" s="268">
        <f t="shared" si="5"/>
        <v>0</v>
      </c>
      <c r="U43" s="24"/>
      <c r="V43" s="290"/>
    </row>
    <row r="44" spans="1:22" s="11" customFormat="1" ht="14.25" x14ac:dyDescent="0.2">
      <c r="A44" s="54"/>
      <c r="B44" s="11" t="s">
        <v>253</v>
      </c>
      <c r="C44" s="5" t="s">
        <v>254</v>
      </c>
      <c r="D44" s="34">
        <v>6116600</v>
      </c>
      <c r="E44" s="262">
        <f>IF($E$5="REVISED BUDGET",'Variance Analysis'!E44,'Variance Analysis'!D44)</f>
        <v>0</v>
      </c>
      <c r="F44" s="340">
        <f>IF($E$5="REVISED BUDGET",'Revised Budget'!F44,'Original Budget'!F44)</f>
        <v>0</v>
      </c>
      <c r="G44" s="340">
        <f>IF($E$5="REVISED BUDGET",'Revised Budget'!G44,'Original Budget'!G44)</f>
        <v>0</v>
      </c>
      <c r="H44" s="340">
        <f>IF($E$5="REVISED BUDGET",'Revised Budget'!H44,'Original Budget'!H44)</f>
        <v>0</v>
      </c>
      <c r="I44" s="340">
        <f>IF($E$5="REVISED BUDGET",'Revised Budget'!I44,'Original Budget'!I44)</f>
        <v>0</v>
      </c>
      <c r="J44" s="340">
        <f>IF($E$5="REVISED BUDGET",'Revised Budget'!J44,'Original Budget'!J44)</f>
        <v>0</v>
      </c>
      <c r="K44" s="340">
        <f>IF($E$5="REVISED BUDGET",'Revised Budget'!K44,'Original Budget'!K44)</f>
        <v>0</v>
      </c>
      <c r="L44" s="340">
        <f>IF($E$5="REVISED BUDGET",'Revised Budget'!L44,'Original Budget'!L44)</f>
        <v>0</v>
      </c>
      <c r="M44" s="340">
        <f>IF($E$5="REVISED BUDGET",'Revised Budget'!M44,'Original Budget'!M44)</f>
        <v>0</v>
      </c>
      <c r="N44" s="340">
        <f>IF($E$5="REVISED BUDGET",'Revised Budget'!N44,'Original Budget'!N44)</f>
        <v>0</v>
      </c>
      <c r="O44" s="340">
        <f>IF($E$5="REVISED BUDGET",'Revised Budget'!O44,'Original Budget'!O44)</f>
        <v>0</v>
      </c>
      <c r="P44" s="340">
        <f>IF($E$5="REVISED BUDGET",'Revised Budget'!P44,'Original Budget'!P44)</f>
        <v>0</v>
      </c>
      <c r="Q44" s="340">
        <f>IF($E$5="REVISED BUDGET",'Revised Budget'!Q44,'Original Budget'!Q44)</f>
        <v>0</v>
      </c>
      <c r="R44" s="55">
        <f t="shared" si="6"/>
        <v>0</v>
      </c>
      <c r="T44" s="268">
        <f t="shared" si="5"/>
        <v>0</v>
      </c>
      <c r="U44" s="24"/>
      <c r="V44" s="290"/>
    </row>
    <row r="45" spans="1:22" s="11" customFormat="1" ht="14.25" x14ac:dyDescent="0.2">
      <c r="A45" s="54"/>
      <c r="B45" s="11" t="s">
        <v>255</v>
      </c>
      <c r="C45" s="5" t="s">
        <v>256</v>
      </c>
      <c r="D45" s="34">
        <v>6121000</v>
      </c>
      <c r="E45" s="262">
        <f>IF($E$5="REVISED BUDGET",'Variance Analysis'!E45,'Variance Analysis'!D45)</f>
        <v>0</v>
      </c>
      <c r="F45" s="340">
        <f>IF($E$5="REVISED BUDGET",'Revised Budget'!F45,'Original Budget'!F45)</f>
        <v>0</v>
      </c>
      <c r="G45" s="340">
        <f>IF($E$5="REVISED BUDGET",'Revised Budget'!G45,'Original Budget'!G45)</f>
        <v>0</v>
      </c>
      <c r="H45" s="340">
        <f>IF($E$5="REVISED BUDGET",'Revised Budget'!H45,'Original Budget'!H45)</f>
        <v>0</v>
      </c>
      <c r="I45" s="340">
        <f>IF($E$5="REVISED BUDGET",'Revised Budget'!I45,'Original Budget'!I45)</f>
        <v>0</v>
      </c>
      <c r="J45" s="340">
        <f>IF($E$5="REVISED BUDGET",'Revised Budget'!J45,'Original Budget'!J45)</f>
        <v>0</v>
      </c>
      <c r="K45" s="340">
        <f>IF($E$5="REVISED BUDGET",'Revised Budget'!K45,'Original Budget'!K45)</f>
        <v>0</v>
      </c>
      <c r="L45" s="340">
        <f>IF($E$5="REVISED BUDGET",'Revised Budget'!L45,'Original Budget'!L45)</f>
        <v>0</v>
      </c>
      <c r="M45" s="340">
        <f>IF($E$5="REVISED BUDGET",'Revised Budget'!M45,'Original Budget'!M45)</f>
        <v>0</v>
      </c>
      <c r="N45" s="340">
        <f>IF($E$5="REVISED BUDGET",'Revised Budget'!N45,'Original Budget'!N45)</f>
        <v>0</v>
      </c>
      <c r="O45" s="340">
        <f>IF($E$5="REVISED BUDGET",'Revised Budget'!O45,'Original Budget'!O45)</f>
        <v>0</v>
      </c>
      <c r="P45" s="340">
        <f>IF($E$5="REVISED BUDGET",'Revised Budget'!P45,'Original Budget'!P45)</f>
        <v>0</v>
      </c>
      <c r="Q45" s="340">
        <f>IF($E$5="REVISED BUDGET",'Revised Budget'!Q45,'Original Budget'!Q45)</f>
        <v>0</v>
      </c>
      <c r="R45" s="55">
        <f t="shared" si="6"/>
        <v>0</v>
      </c>
      <c r="T45" s="268">
        <f t="shared" si="5"/>
        <v>0</v>
      </c>
      <c r="U45" s="24"/>
      <c r="V45" s="290"/>
    </row>
    <row r="46" spans="1:22" s="11" customFormat="1" ht="14.25" x14ac:dyDescent="0.2">
      <c r="A46" s="54"/>
      <c r="B46" s="11" t="s">
        <v>257</v>
      </c>
      <c r="C46" s="5" t="s">
        <v>258</v>
      </c>
      <c r="D46" s="34">
        <v>6122310</v>
      </c>
      <c r="E46" s="262">
        <f>IF($E$5="REVISED BUDGET",'Variance Analysis'!E46,'Variance Analysis'!D46)</f>
        <v>0</v>
      </c>
      <c r="F46" s="340">
        <f>IF($E$5="REVISED BUDGET",'Revised Budget'!F46,'Original Budget'!F46)</f>
        <v>0</v>
      </c>
      <c r="G46" s="340">
        <f>IF($E$5="REVISED BUDGET",'Revised Budget'!G46,'Original Budget'!G46)</f>
        <v>0</v>
      </c>
      <c r="H46" s="340">
        <f>IF($E$5="REVISED BUDGET",'Revised Budget'!H46,'Original Budget'!H46)</f>
        <v>0</v>
      </c>
      <c r="I46" s="340">
        <f>IF($E$5="REVISED BUDGET",'Revised Budget'!I46,'Original Budget'!I46)</f>
        <v>0</v>
      </c>
      <c r="J46" s="340">
        <f>IF($E$5="REVISED BUDGET",'Revised Budget'!J46,'Original Budget'!J46)</f>
        <v>0</v>
      </c>
      <c r="K46" s="340">
        <f>IF($E$5="REVISED BUDGET",'Revised Budget'!K46,'Original Budget'!K46)</f>
        <v>0</v>
      </c>
      <c r="L46" s="340">
        <f>IF($E$5="REVISED BUDGET",'Revised Budget'!L46,'Original Budget'!L46)</f>
        <v>0</v>
      </c>
      <c r="M46" s="340">
        <f>IF($E$5="REVISED BUDGET",'Revised Budget'!M46,'Original Budget'!M46)</f>
        <v>0</v>
      </c>
      <c r="N46" s="340">
        <f>IF($E$5="REVISED BUDGET",'Revised Budget'!N46,'Original Budget'!N46)</f>
        <v>0</v>
      </c>
      <c r="O46" s="340">
        <f>IF($E$5="REVISED BUDGET",'Revised Budget'!O46,'Original Budget'!O46)</f>
        <v>0</v>
      </c>
      <c r="P46" s="340">
        <f>IF($E$5="REVISED BUDGET",'Revised Budget'!P46,'Original Budget'!P46)</f>
        <v>0</v>
      </c>
      <c r="Q46" s="340">
        <f>IF($E$5="REVISED BUDGET",'Revised Budget'!Q46,'Original Budget'!Q46)</f>
        <v>0</v>
      </c>
      <c r="R46" s="55">
        <f t="shared" si="6"/>
        <v>0</v>
      </c>
      <c r="T46" s="268">
        <f t="shared" si="5"/>
        <v>0</v>
      </c>
      <c r="U46" s="24"/>
      <c r="V46" s="290"/>
    </row>
    <row r="47" spans="1:22" s="11" customFormat="1" ht="14.25" x14ac:dyDescent="0.2">
      <c r="A47" s="54"/>
      <c r="B47" s="11" t="s">
        <v>259</v>
      </c>
      <c r="C47" s="5" t="s">
        <v>260</v>
      </c>
      <c r="D47" s="34">
        <v>6122110</v>
      </c>
      <c r="E47" s="262">
        <f>IF($E$5="REVISED BUDGET",'Variance Analysis'!E47,'Variance Analysis'!D47)</f>
        <v>0</v>
      </c>
      <c r="F47" s="340">
        <f>IF($E$5="REVISED BUDGET",'Revised Budget'!F47,'Original Budget'!F47)</f>
        <v>0</v>
      </c>
      <c r="G47" s="340">
        <f>IF($E$5="REVISED BUDGET",'Revised Budget'!G47,'Original Budget'!G47)</f>
        <v>0</v>
      </c>
      <c r="H47" s="340">
        <f>IF($E$5="REVISED BUDGET",'Revised Budget'!H47,'Original Budget'!H47)</f>
        <v>0</v>
      </c>
      <c r="I47" s="340">
        <f>IF($E$5="REVISED BUDGET",'Revised Budget'!I47,'Original Budget'!I47)</f>
        <v>0</v>
      </c>
      <c r="J47" s="340">
        <f>IF($E$5="REVISED BUDGET",'Revised Budget'!J47,'Original Budget'!J47)</f>
        <v>0</v>
      </c>
      <c r="K47" s="340">
        <f>IF($E$5="REVISED BUDGET",'Revised Budget'!K47,'Original Budget'!K47)</f>
        <v>0</v>
      </c>
      <c r="L47" s="340">
        <f>IF($E$5="REVISED BUDGET",'Revised Budget'!L47,'Original Budget'!L47)</f>
        <v>0</v>
      </c>
      <c r="M47" s="340">
        <f>IF($E$5="REVISED BUDGET",'Revised Budget'!M47,'Original Budget'!M47)</f>
        <v>0</v>
      </c>
      <c r="N47" s="340">
        <f>IF($E$5="REVISED BUDGET",'Revised Budget'!N47,'Original Budget'!N47)</f>
        <v>0</v>
      </c>
      <c r="O47" s="340">
        <f>IF($E$5="REVISED BUDGET",'Revised Budget'!O47,'Original Budget'!O47)</f>
        <v>0</v>
      </c>
      <c r="P47" s="340">
        <f>IF($E$5="REVISED BUDGET",'Revised Budget'!P47,'Original Budget'!P47)</f>
        <v>0</v>
      </c>
      <c r="Q47" s="340">
        <f>IF($E$5="REVISED BUDGET",'Revised Budget'!Q47,'Original Budget'!Q47)</f>
        <v>0</v>
      </c>
      <c r="R47" s="55">
        <f t="shared" si="6"/>
        <v>0</v>
      </c>
      <c r="T47" s="268">
        <f t="shared" si="5"/>
        <v>0</v>
      </c>
      <c r="U47" s="24"/>
      <c r="V47" s="290"/>
    </row>
    <row r="48" spans="1:22" s="11" customFormat="1" ht="14.25" x14ac:dyDescent="0.2">
      <c r="A48" s="54"/>
      <c r="B48" s="11" t="s">
        <v>261</v>
      </c>
      <c r="C48" s="5" t="s">
        <v>262</v>
      </c>
      <c r="D48" s="34">
        <v>6120800</v>
      </c>
      <c r="E48" s="262">
        <f>IF($E$5="REVISED BUDGET",'Variance Analysis'!E48,'Variance Analysis'!D48)</f>
        <v>0</v>
      </c>
      <c r="F48" s="340">
        <f>IF($E$5="REVISED BUDGET",'Revised Budget'!F48,'Original Budget'!F48)</f>
        <v>0</v>
      </c>
      <c r="G48" s="340">
        <f>IF($E$5="REVISED BUDGET",'Revised Budget'!G48,'Original Budget'!G48)</f>
        <v>0</v>
      </c>
      <c r="H48" s="340">
        <f>IF($E$5="REVISED BUDGET",'Revised Budget'!H48,'Original Budget'!H48)</f>
        <v>0</v>
      </c>
      <c r="I48" s="340">
        <f>IF($E$5="REVISED BUDGET",'Revised Budget'!I48,'Original Budget'!I48)</f>
        <v>0</v>
      </c>
      <c r="J48" s="340">
        <f>IF($E$5="REVISED BUDGET",'Revised Budget'!J48,'Original Budget'!J48)</f>
        <v>0</v>
      </c>
      <c r="K48" s="340">
        <f>IF($E$5="REVISED BUDGET",'Revised Budget'!K48,'Original Budget'!K48)</f>
        <v>0</v>
      </c>
      <c r="L48" s="340">
        <f>IF($E$5="REVISED BUDGET",'Revised Budget'!L48,'Original Budget'!L48)</f>
        <v>0</v>
      </c>
      <c r="M48" s="340">
        <f>IF($E$5="REVISED BUDGET",'Revised Budget'!M48,'Original Budget'!M48)</f>
        <v>0</v>
      </c>
      <c r="N48" s="340">
        <f>IF($E$5="REVISED BUDGET",'Revised Budget'!N48,'Original Budget'!N48)</f>
        <v>0</v>
      </c>
      <c r="O48" s="340">
        <f>IF($E$5="REVISED BUDGET",'Revised Budget'!O48,'Original Budget'!O48)</f>
        <v>0</v>
      </c>
      <c r="P48" s="340">
        <f>IF($E$5="REVISED BUDGET",'Revised Budget'!P48,'Original Budget'!P48)</f>
        <v>0</v>
      </c>
      <c r="Q48" s="340">
        <f>IF($E$5="REVISED BUDGET",'Revised Budget'!Q48,'Original Budget'!Q48)</f>
        <v>0</v>
      </c>
      <c r="R48" s="55">
        <f t="shared" si="6"/>
        <v>0</v>
      </c>
      <c r="T48" s="268">
        <f t="shared" si="5"/>
        <v>0</v>
      </c>
      <c r="U48" s="24"/>
      <c r="V48" s="290"/>
    </row>
    <row r="49" spans="1:22" s="11" customFormat="1" ht="14.25" x14ac:dyDescent="0.2">
      <c r="A49" s="54"/>
      <c r="B49" s="11" t="s">
        <v>263</v>
      </c>
      <c r="C49" s="5" t="s">
        <v>264</v>
      </c>
      <c r="D49" s="34">
        <v>6120220</v>
      </c>
      <c r="E49" s="262">
        <f>IF($E$5="REVISED BUDGET",'Variance Analysis'!E49,'Variance Analysis'!D49)</f>
        <v>0</v>
      </c>
      <c r="F49" s="340">
        <f>IF($E$5="REVISED BUDGET",'Revised Budget'!F49,'Original Budget'!F49)</f>
        <v>0</v>
      </c>
      <c r="G49" s="340">
        <f>IF($E$5="REVISED BUDGET",'Revised Budget'!G49,'Original Budget'!G49)</f>
        <v>0</v>
      </c>
      <c r="H49" s="340">
        <f>IF($E$5="REVISED BUDGET",'Revised Budget'!H49,'Original Budget'!H49)</f>
        <v>0</v>
      </c>
      <c r="I49" s="340">
        <f>IF($E$5="REVISED BUDGET",'Revised Budget'!I49,'Original Budget'!I49)</f>
        <v>0</v>
      </c>
      <c r="J49" s="340">
        <f>IF($E$5="REVISED BUDGET",'Revised Budget'!J49,'Original Budget'!J49)</f>
        <v>0</v>
      </c>
      <c r="K49" s="340">
        <f>IF($E$5="REVISED BUDGET",'Revised Budget'!K49,'Original Budget'!K49)</f>
        <v>0</v>
      </c>
      <c r="L49" s="340">
        <f>IF($E$5="REVISED BUDGET",'Revised Budget'!L49,'Original Budget'!L49)</f>
        <v>0</v>
      </c>
      <c r="M49" s="340">
        <f>IF($E$5="REVISED BUDGET",'Revised Budget'!M49,'Original Budget'!M49)</f>
        <v>0</v>
      </c>
      <c r="N49" s="340">
        <f>IF($E$5="REVISED BUDGET",'Revised Budget'!N49,'Original Budget'!N49)</f>
        <v>0</v>
      </c>
      <c r="O49" s="340">
        <f>IF($E$5="REVISED BUDGET",'Revised Budget'!O49,'Original Budget'!O49)</f>
        <v>0</v>
      </c>
      <c r="P49" s="340">
        <f>IF($E$5="REVISED BUDGET",'Revised Budget'!P49,'Original Budget'!P49)</f>
        <v>0</v>
      </c>
      <c r="Q49" s="340">
        <f>IF($E$5="REVISED BUDGET",'Revised Budget'!Q49,'Original Budget'!Q49)</f>
        <v>0</v>
      </c>
      <c r="R49" s="55">
        <f t="shared" si="6"/>
        <v>0</v>
      </c>
      <c r="T49" s="268">
        <f t="shared" si="5"/>
        <v>0</v>
      </c>
      <c r="U49" s="24"/>
      <c r="V49" s="290"/>
    </row>
    <row r="50" spans="1:22" s="11" customFormat="1" ht="14.25" x14ac:dyDescent="0.2">
      <c r="A50" s="54"/>
      <c r="B50" s="11" t="s">
        <v>265</v>
      </c>
      <c r="C50" s="5" t="s">
        <v>266</v>
      </c>
      <c r="D50" s="34">
        <v>6120600</v>
      </c>
      <c r="E50" s="262">
        <f>IF($E$5="REVISED BUDGET",'Variance Analysis'!E50,'Variance Analysis'!D50)</f>
        <v>0</v>
      </c>
      <c r="F50" s="340">
        <f>IF($E$5="REVISED BUDGET",'Revised Budget'!F50,'Original Budget'!F50)</f>
        <v>0</v>
      </c>
      <c r="G50" s="340">
        <f>IF($E$5="REVISED BUDGET",'Revised Budget'!G50,'Original Budget'!G50)</f>
        <v>0</v>
      </c>
      <c r="H50" s="340">
        <f>IF($E$5="REVISED BUDGET",'Revised Budget'!H50,'Original Budget'!H50)</f>
        <v>0</v>
      </c>
      <c r="I50" s="340">
        <f>IF($E$5="REVISED BUDGET",'Revised Budget'!I50,'Original Budget'!I50)</f>
        <v>0</v>
      </c>
      <c r="J50" s="340">
        <f>IF($E$5="REVISED BUDGET",'Revised Budget'!J50,'Original Budget'!J50)</f>
        <v>0</v>
      </c>
      <c r="K50" s="340">
        <f>IF($E$5="REVISED BUDGET",'Revised Budget'!K50,'Original Budget'!K50)</f>
        <v>0</v>
      </c>
      <c r="L50" s="340">
        <f>IF($E$5="REVISED BUDGET",'Revised Budget'!L50,'Original Budget'!L50)</f>
        <v>0</v>
      </c>
      <c r="M50" s="340">
        <f>IF($E$5="REVISED BUDGET",'Revised Budget'!M50,'Original Budget'!M50)</f>
        <v>0</v>
      </c>
      <c r="N50" s="340">
        <f>IF($E$5="REVISED BUDGET",'Revised Budget'!N50,'Original Budget'!N50)</f>
        <v>0</v>
      </c>
      <c r="O50" s="340">
        <f>IF($E$5="REVISED BUDGET",'Revised Budget'!O50,'Original Budget'!O50)</f>
        <v>0</v>
      </c>
      <c r="P50" s="340">
        <f>IF($E$5="REVISED BUDGET",'Revised Budget'!P50,'Original Budget'!P50)</f>
        <v>0</v>
      </c>
      <c r="Q50" s="340">
        <f>IF($E$5="REVISED BUDGET",'Revised Budget'!Q50,'Original Budget'!Q50)</f>
        <v>0</v>
      </c>
      <c r="R50" s="55">
        <f t="shared" si="6"/>
        <v>0</v>
      </c>
      <c r="T50" s="268">
        <f t="shared" si="5"/>
        <v>0</v>
      </c>
      <c r="U50" s="24"/>
      <c r="V50" s="290"/>
    </row>
    <row r="51" spans="1:22" s="11" customFormat="1" ht="14.25" x14ac:dyDescent="0.2">
      <c r="A51" s="54"/>
      <c r="B51" s="11" t="s">
        <v>267</v>
      </c>
      <c r="C51" s="5" t="s">
        <v>268</v>
      </c>
      <c r="D51" s="34">
        <v>6120400</v>
      </c>
      <c r="E51" s="262">
        <f>IF($E$5="REVISED BUDGET",'Variance Analysis'!E51,'Variance Analysis'!D51)</f>
        <v>0</v>
      </c>
      <c r="F51" s="340">
        <f>IF($E$5="REVISED BUDGET",'Revised Budget'!F51,'Original Budget'!F51)</f>
        <v>0</v>
      </c>
      <c r="G51" s="340">
        <f>IF($E$5="REVISED BUDGET",'Revised Budget'!G51,'Original Budget'!G51)</f>
        <v>0</v>
      </c>
      <c r="H51" s="340">
        <f>IF($E$5="REVISED BUDGET",'Revised Budget'!H51,'Original Budget'!H51)</f>
        <v>0</v>
      </c>
      <c r="I51" s="340">
        <f>IF($E$5="REVISED BUDGET",'Revised Budget'!I51,'Original Budget'!I51)</f>
        <v>0</v>
      </c>
      <c r="J51" s="340">
        <f>IF($E$5="REVISED BUDGET",'Revised Budget'!J51,'Original Budget'!J51)</f>
        <v>0</v>
      </c>
      <c r="K51" s="340">
        <f>IF($E$5="REVISED BUDGET",'Revised Budget'!K51,'Original Budget'!K51)</f>
        <v>0</v>
      </c>
      <c r="L51" s="340">
        <f>IF($E$5="REVISED BUDGET",'Revised Budget'!L51,'Original Budget'!L51)</f>
        <v>0</v>
      </c>
      <c r="M51" s="340">
        <f>IF($E$5="REVISED BUDGET",'Revised Budget'!M51,'Original Budget'!M51)</f>
        <v>0</v>
      </c>
      <c r="N51" s="340">
        <f>IF($E$5="REVISED BUDGET",'Revised Budget'!N51,'Original Budget'!N51)</f>
        <v>0</v>
      </c>
      <c r="O51" s="340">
        <f>IF($E$5="REVISED BUDGET",'Revised Budget'!O51,'Original Budget'!O51)</f>
        <v>0</v>
      </c>
      <c r="P51" s="340">
        <f>IF($E$5="REVISED BUDGET",'Revised Budget'!P51,'Original Budget'!P51)</f>
        <v>0</v>
      </c>
      <c r="Q51" s="340">
        <f>IF($E$5="REVISED BUDGET",'Revised Budget'!Q51,'Original Budget'!Q51)</f>
        <v>0</v>
      </c>
      <c r="R51" s="55">
        <f t="shared" si="6"/>
        <v>0</v>
      </c>
      <c r="T51" s="268">
        <f t="shared" si="5"/>
        <v>0</v>
      </c>
      <c r="U51" s="24"/>
      <c r="V51" s="290"/>
    </row>
    <row r="52" spans="1:22" s="11" customFormat="1" ht="14.25" x14ac:dyDescent="0.2">
      <c r="A52" s="54"/>
      <c r="B52" s="11" t="s">
        <v>269</v>
      </c>
      <c r="C52" s="5" t="s">
        <v>270</v>
      </c>
      <c r="D52" s="34">
        <v>6140130</v>
      </c>
      <c r="E52" s="262">
        <f>IF($E$5="REVISED BUDGET",'Variance Analysis'!E52,'Variance Analysis'!D52)</f>
        <v>0</v>
      </c>
      <c r="F52" s="340">
        <f>IF($E$5="REVISED BUDGET",'Revised Budget'!F52,'Original Budget'!F52)</f>
        <v>0</v>
      </c>
      <c r="G52" s="340">
        <f>IF($E$5="REVISED BUDGET",'Revised Budget'!G52,'Original Budget'!G52)</f>
        <v>0</v>
      </c>
      <c r="H52" s="340">
        <f>IF($E$5="REVISED BUDGET",'Revised Budget'!H52,'Original Budget'!H52)</f>
        <v>0</v>
      </c>
      <c r="I52" s="340">
        <f>IF($E$5="REVISED BUDGET",'Revised Budget'!I52,'Original Budget'!I52)</f>
        <v>0</v>
      </c>
      <c r="J52" s="340">
        <f>IF($E$5="REVISED BUDGET",'Revised Budget'!J52,'Original Budget'!J52)</f>
        <v>0</v>
      </c>
      <c r="K52" s="340">
        <f>IF($E$5="REVISED BUDGET",'Revised Budget'!K52,'Original Budget'!K52)</f>
        <v>0</v>
      </c>
      <c r="L52" s="340">
        <f>IF($E$5="REVISED BUDGET",'Revised Budget'!L52,'Original Budget'!L52)</f>
        <v>0</v>
      </c>
      <c r="M52" s="340">
        <f>IF($E$5="REVISED BUDGET",'Revised Budget'!M52,'Original Budget'!M52)</f>
        <v>0</v>
      </c>
      <c r="N52" s="340">
        <f>IF($E$5="REVISED BUDGET",'Revised Budget'!N52,'Original Budget'!N52)</f>
        <v>0</v>
      </c>
      <c r="O52" s="340">
        <f>IF($E$5="REVISED BUDGET",'Revised Budget'!O52,'Original Budget'!O52)</f>
        <v>0</v>
      </c>
      <c r="P52" s="340">
        <f>IF($E$5="REVISED BUDGET",'Revised Budget'!P52,'Original Budget'!P52)</f>
        <v>0</v>
      </c>
      <c r="Q52" s="340">
        <f>IF($E$5="REVISED BUDGET",'Revised Budget'!Q52,'Original Budget'!Q52)</f>
        <v>0</v>
      </c>
      <c r="R52" s="55">
        <f t="shared" si="6"/>
        <v>0</v>
      </c>
      <c r="T52" s="268">
        <f t="shared" si="5"/>
        <v>0</v>
      </c>
      <c r="U52" s="24"/>
      <c r="V52" s="290"/>
    </row>
    <row r="53" spans="1:22" s="11" customFormat="1" ht="14.25" x14ac:dyDescent="0.2">
      <c r="A53" s="54"/>
      <c r="B53" s="11" t="s">
        <v>271</v>
      </c>
      <c r="C53" s="5" t="s">
        <v>272</v>
      </c>
      <c r="D53" s="34">
        <v>6142460</v>
      </c>
      <c r="E53" s="262">
        <f>IF($E$5="REVISED BUDGET",'Variance Analysis'!E53,'Variance Analysis'!D53)</f>
        <v>0</v>
      </c>
      <c r="F53" s="340">
        <f>IF($E$5="REVISED BUDGET",'Revised Budget'!F53,'Original Budget'!F53)</f>
        <v>0</v>
      </c>
      <c r="G53" s="340">
        <f>IF($E$5="REVISED BUDGET",'Revised Budget'!G53,'Original Budget'!G53)</f>
        <v>0</v>
      </c>
      <c r="H53" s="340">
        <f>IF($E$5="REVISED BUDGET",'Revised Budget'!H53,'Original Budget'!H53)</f>
        <v>0</v>
      </c>
      <c r="I53" s="340">
        <f>IF($E$5="REVISED BUDGET",'Revised Budget'!I53,'Original Budget'!I53)</f>
        <v>0</v>
      </c>
      <c r="J53" s="340">
        <f>IF($E$5="REVISED BUDGET",'Revised Budget'!J53,'Original Budget'!J53)</f>
        <v>0</v>
      </c>
      <c r="K53" s="340">
        <f>IF($E$5="REVISED BUDGET",'Revised Budget'!K53,'Original Budget'!K53)</f>
        <v>0</v>
      </c>
      <c r="L53" s="340">
        <f>IF($E$5="REVISED BUDGET",'Revised Budget'!L53,'Original Budget'!L53)</f>
        <v>0</v>
      </c>
      <c r="M53" s="340">
        <f>IF($E$5="REVISED BUDGET",'Revised Budget'!M53,'Original Budget'!M53)</f>
        <v>0</v>
      </c>
      <c r="N53" s="340">
        <f>IF($E$5="REVISED BUDGET",'Revised Budget'!N53,'Original Budget'!N53)</f>
        <v>0</v>
      </c>
      <c r="O53" s="340">
        <f>IF($E$5="REVISED BUDGET",'Revised Budget'!O53,'Original Budget'!O53)</f>
        <v>0</v>
      </c>
      <c r="P53" s="340">
        <f>IF($E$5="REVISED BUDGET",'Revised Budget'!P53,'Original Budget'!P53)</f>
        <v>0</v>
      </c>
      <c r="Q53" s="340">
        <f>IF($E$5="REVISED BUDGET",'Revised Budget'!Q53,'Original Budget'!Q53)</f>
        <v>0</v>
      </c>
      <c r="R53" s="55">
        <f t="shared" si="6"/>
        <v>0</v>
      </c>
      <c r="T53" s="268">
        <f t="shared" si="5"/>
        <v>0</v>
      </c>
      <c r="U53" s="24"/>
      <c r="V53" s="290"/>
    </row>
    <row r="54" spans="1:22" s="11" customFormat="1" ht="14.25" x14ac:dyDescent="0.2">
      <c r="A54" s="54"/>
      <c r="B54" s="11" t="s">
        <v>273</v>
      </c>
      <c r="C54" s="5" t="s">
        <v>274</v>
      </c>
      <c r="D54" s="34">
        <v>6142431</v>
      </c>
      <c r="E54" s="262">
        <f>IF($E$5="REVISED BUDGET",'Variance Analysis'!E54,'Variance Analysis'!D54)</f>
        <v>0</v>
      </c>
      <c r="F54" s="340">
        <f>IF($E$5="REVISED BUDGET",'Revised Budget'!F54,'Original Budget'!F54)</f>
        <v>0</v>
      </c>
      <c r="G54" s="340">
        <f>IF($E$5="REVISED BUDGET",'Revised Budget'!G54,'Original Budget'!G54)</f>
        <v>0</v>
      </c>
      <c r="H54" s="340">
        <f>IF($E$5="REVISED BUDGET",'Revised Budget'!H54,'Original Budget'!H54)</f>
        <v>0</v>
      </c>
      <c r="I54" s="340">
        <f>IF($E$5="REVISED BUDGET",'Revised Budget'!I54,'Original Budget'!I54)</f>
        <v>0</v>
      </c>
      <c r="J54" s="340">
        <f>IF($E$5="REVISED BUDGET",'Revised Budget'!J54,'Original Budget'!J54)</f>
        <v>0</v>
      </c>
      <c r="K54" s="340">
        <f>IF($E$5="REVISED BUDGET",'Revised Budget'!K54,'Original Budget'!K54)</f>
        <v>0</v>
      </c>
      <c r="L54" s="340">
        <f>IF($E$5="REVISED BUDGET",'Revised Budget'!L54,'Original Budget'!L54)</f>
        <v>0</v>
      </c>
      <c r="M54" s="340">
        <f>IF($E$5="REVISED BUDGET",'Revised Budget'!M54,'Original Budget'!M54)</f>
        <v>0</v>
      </c>
      <c r="N54" s="340">
        <f>IF($E$5="REVISED BUDGET",'Revised Budget'!N54,'Original Budget'!N54)</f>
        <v>0</v>
      </c>
      <c r="O54" s="340">
        <f>IF($E$5="REVISED BUDGET",'Revised Budget'!O54,'Original Budget'!O54)</f>
        <v>0</v>
      </c>
      <c r="P54" s="340">
        <f>IF($E$5="REVISED BUDGET",'Revised Budget'!P54,'Original Budget'!P54)</f>
        <v>0</v>
      </c>
      <c r="Q54" s="340">
        <f>IF($E$5="REVISED BUDGET",'Revised Budget'!Q54,'Original Budget'!Q54)</f>
        <v>0</v>
      </c>
      <c r="R54" s="55">
        <f t="shared" ref="R54:R59" si="7">SUM(F54:Q54)</f>
        <v>0</v>
      </c>
      <c r="T54" s="268">
        <f t="shared" ref="T54:T59" si="8">R54-E54</f>
        <v>0</v>
      </c>
      <c r="U54" s="24"/>
      <c r="V54" s="290"/>
    </row>
    <row r="55" spans="1:22" s="11" customFormat="1" ht="14.25" x14ac:dyDescent="0.2">
      <c r="A55" s="54"/>
      <c r="B55" s="11" t="s">
        <v>275</v>
      </c>
      <c r="C55" s="5" t="s">
        <v>276</v>
      </c>
      <c r="D55" s="34">
        <v>6142432</v>
      </c>
      <c r="E55" s="262">
        <f>IF($E$5="REVISED BUDGET",'Variance Analysis'!E55,'Variance Analysis'!D55)</f>
        <v>0</v>
      </c>
      <c r="F55" s="340">
        <f>IF($E$5="REVISED BUDGET",'Revised Budget'!F55,'Original Budget'!F55)</f>
        <v>0</v>
      </c>
      <c r="G55" s="340">
        <f>IF($E$5="REVISED BUDGET",'Revised Budget'!G55,'Original Budget'!G55)</f>
        <v>0</v>
      </c>
      <c r="H55" s="340">
        <f>IF($E$5="REVISED BUDGET",'Revised Budget'!H55,'Original Budget'!H55)</f>
        <v>0</v>
      </c>
      <c r="I55" s="340">
        <f>IF($E$5="REVISED BUDGET",'Revised Budget'!I55,'Original Budget'!I55)</f>
        <v>0</v>
      </c>
      <c r="J55" s="340">
        <f>IF($E$5="REVISED BUDGET",'Revised Budget'!J55,'Original Budget'!J55)</f>
        <v>0</v>
      </c>
      <c r="K55" s="340">
        <f>IF($E$5="REVISED BUDGET",'Revised Budget'!K55,'Original Budget'!K55)</f>
        <v>0</v>
      </c>
      <c r="L55" s="340">
        <f>IF($E$5="REVISED BUDGET",'Revised Budget'!L55,'Original Budget'!L55)</f>
        <v>0</v>
      </c>
      <c r="M55" s="340">
        <f>IF($E$5="REVISED BUDGET",'Revised Budget'!M55,'Original Budget'!M55)</f>
        <v>0</v>
      </c>
      <c r="N55" s="340">
        <f>IF($E$5="REVISED BUDGET",'Revised Budget'!N55,'Original Budget'!N55)</f>
        <v>0</v>
      </c>
      <c r="O55" s="340">
        <f>IF($E$5="REVISED BUDGET",'Revised Budget'!O55,'Original Budget'!O55)</f>
        <v>0</v>
      </c>
      <c r="P55" s="340">
        <f>IF($E$5="REVISED BUDGET",'Revised Budget'!P55,'Original Budget'!P55)</f>
        <v>0</v>
      </c>
      <c r="Q55" s="340">
        <f>IF($E$5="REVISED BUDGET",'Revised Budget'!Q55,'Original Budget'!Q55)</f>
        <v>0</v>
      </c>
      <c r="R55" s="55">
        <f t="shared" si="7"/>
        <v>0</v>
      </c>
      <c r="T55" s="268">
        <f t="shared" si="8"/>
        <v>0</v>
      </c>
      <c r="U55" s="24"/>
      <c r="V55" s="290"/>
    </row>
    <row r="56" spans="1:22" s="11" customFormat="1" ht="14.25" x14ac:dyDescent="0.2">
      <c r="A56" s="54"/>
      <c r="B56" s="11" t="s">
        <v>277</v>
      </c>
      <c r="C56" s="5" t="s">
        <v>278</v>
      </c>
      <c r="D56" s="34">
        <v>6142430</v>
      </c>
      <c r="E56" s="262">
        <f>IF($E$5="REVISED BUDGET",'Variance Analysis'!E56,'Variance Analysis'!D56)</f>
        <v>0</v>
      </c>
      <c r="F56" s="340">
        <f>IF($E$5="REVISED BUDGET",'Revised Budget'!F56,'Original Budget'!F56)</f>
        <v>0</v>
      </c>
      <c r="G56" s="340">
        <f>IF($E$5="REVISED BUDGET",'Revised Budget'!G56,'Original Budget'!G56)</f>
        <v>0</v>
      </c>
      <c r="H56" s="340">
        <f>IF($E$5="REVISED BUDGET",'Revised Budget'!H56,'Original Budget'!H56)</f>
        <v>0</v>
      </c>
      <c r="I56" s="340">
        <f>IF($E$5="REVISED BUDGET",'Revised Budget'!I56,'Original Budget'!I56)</f>
        <v>0</v>
      </c>
      <c r="J56" s="340">
        <f>IF($E$5="REVISED BUDGET",'Revised Budget'!J56,'Original Budget'!J56)</f>
        <v>0</v>
      </c>
      <c r="K56" s="340">
        <f>IF($E$5="REVISED BUDGET",'Revised Budget'!K56,'Original Budget'!K56)</f>
        <v>0</v>
      </c>
      <c r="L56" s="340">
        <f>IF($E$5="REVISED BUDGET",'Revised Budget'!L56,'Original Budget'!L56)</f>
        <v>0</v>
      </c>
      <c r="M56" s="340">
        <f>IF($E$5="REVISED BUDGET",'Revised Budget'!M56,'Original Budget'!M56)</f>
        <v>0</v>
      </c>
      <c r="N56" s="340">
        <f>IF($E$5="REVISED BUDGET",'Revised Budget'!N56,'Original Budget'!N56)</f>
        <v>0</v>
      </c>
      <c r="O56" s="340">
        <f>IF($E$5="REVISED BUDGET",'Revised Budget'!O56,'Original Budget'!O56)</f>
        <v>0</v>
      </c>
      <c r="P56" s="340">
        <f>IF($E$5="REVISED BUDGET",'Revised Budget'!P56,'Original Budget'!P56)</f>
        <v>0</v>
      </c>
      <c r="Q56" s="340">
        <f>IF($E$5="REVISED BUDGET",'Revised Budget'!Q56,'Original Budget'!Q56)</f>
        <v>0</v>
      </c>
      <c r="R56" s="55">
        <f t="shared" si="7"/>
        <v>0</v>
      </c>
      <c r="T56" s="268">
        <f t="shared" si="8"/>
        <v>0</v>
      </c>
      <c r="U56" s="24"/>
      <c r="V56" s="290"/>
    </row>
    <row r="57" spans="1:22" s="11" customFormat="1" ht="14.25" x14ac:dyDescent="0.2">
      <c r="A57" s="54"/>
      <c r="B57" s="11" t="s">
        <v>279</v>
      </c>
      <c r="C57" s="5" t="s">
        <v>280</v>
      </c>
      <c r="D57" s="34">
        <v>6142433</v>
      </c>
      <c r="E57" s="262">
        <f>IF($E$5="REVISED BUDGET",'Variance Analysis'!E57,'Variance Analysis'!D57)</f>
        <v>0</v>
      </c>
      <c r="F57" s="340">
        <f>IF($E$5="REVISED BUDGET",'Revised Budget'!F57,'Original Budget'!F57)</f>
        <v>0</v>
      </c>
      <c r="G57" s="340">
        <f>IF($E$5="REVISED BUDGET",'Revised Budget'!G57,'Original Budget'!G57)</f>
        <v>0</v>
      </c>
      <c r="H57" s="340">
        <f>IF($E$5="REVISED BUDGET",'Revised Budget'!H57,'Original Budget'!H57)</f>
        <v>0</v>
      </c>
      <c r="I57" s="340">
        <f>IF($E$5="REVISED BUDGET",'Revised Budget'!I57,'Original Budget'!I57)</f>
        <v>0</v>
      </c>
      <c r="J57" s="340">
        <f>IF($E$5="REVISED BUDGET",'Revised Budget'!J57,'Original Budget'!J57)</f>
        <v>0</v>
      </c>
      <c r="K57" s="340">
        <f>IF($E$5="REVISED BUDGET",'Revised Budget'!K57,'Original Budget'!K57)</f>
        <v>0</v>
      </c>
      <c r="L57" s="340">
        <f>IF($E$5="REVISED BUDGET",'Revised Budget'!L57,'Original Budget'!L57)</f>
        <v>0</v>
      </c>
      <c r="M57" s="340">
        <f>IF($E$5="REVISED BUDGET",'Revised Budget'!M57,'Original Budget'!M57)</f>
        <v>0</v>
      </c>
      <c r="N57" s="340">
        <f>IF($E$5="REVISED BUDGET",'Revised Budget'!N57,'Original Budget'!N57)</f>
        <v>0</v>
      </c>
      <c r="O57" s="340">
        <f>IF($E$5="REVISED BUDGET",'Revised Budget'!O57,'Original Budget'!O57)</f>
        <v>0</v>
      </c>
      <c r="P57" s="340">
        <f>IF($E$5="REVISED BUDGET",'Revised Budget'!P57,'Original Budget'!P57)</f>
        <v>0</v>
      </c>
      <c r="Q57" s="340">
        <f>IF($E$5="REVISED BUDGET",'Revised Budget'!Q57,'Original Budget'!Q57)</f>
        <v>0</v>
      </c>
      <c r="R57" s="55">
        <f t="shared" si="7"/>
        <v>0</v>
      </c>
      <c r="T57" s="268">
        <f t="shared" si="8"/>
        <v>0</v>
      </c>
      <c r="U57" s="24"/>
      <c r="V57" s="290"/>
    </row>
    <row r="58" spans="1:22" s="11" customFormat="1" ht="14.25" x14ac:dyDescent="0.2">
      <c r="A58" s="54"/>
      <c r="B58" s="11" t="s">
        <v>281</v>
      </c>
      <c r="C58" s="5" t="s">
        <v>282</v>
      </c>
      <c r="D58" s="34">
        <v>6142440</v>
      </c>
      <c r="E58" s="262">
        <f>IF($E$5="REVISED BUDGET",'Variance Analysis'!E58,'Variance Analysis'!D58)</f>
        <v>0</v>
      </c>
      <c r="F58" s="340">
        <f>IF($E$5="REVISED BUDGET",'Revised Budget'!F58,'Original Budget'!F58)</f>
        <v>0</v>
      </c>
      <c r="G58" s="340">
        <f>IF($E$5="REVISED BUDGET",'Revised Budget'!G58,'Original Budget'!G58)</f>
        <v>0</v>
      </c>
      <c r="H58" s="340">
        <f>IF($E$5="REVISED BUDGET",'Revised Budget'!H58,'Original Budget'!H58)</f>
        <v>0</v>
      </c>
      <c r="I58" s="340">
        <f>IF($E$5="REVISED BUDGET",'Revised Budget'!I58,'Original Budget'!I58)</f>
        <v>0</v>
      </c>
      <c r="J58" s="340">
        <f>IF($E$5="REVISED BUDGET",'Revised Budget'!J58,'Original Budget'!J58)</f>
        <v>0</v>
      </c>
      <c r="K58" s="340">
        <f>IF($E$5="REVISED BUDGET",'Revised Budget'!K58,'Original Budget'!K58)</f>
        <v>0</v>
      </c>
      <c r="L58" s="340">
        <f>IF($E$5="REVISED BUDGET",'Revised Budget'!L58,'Original Budget'!L58)</f>
        <v>0</v>
      </c>
      <c r="M58" s="340">
        <f>IF($E$5="REVISED BUDGET",'Revised Budget'!M58,'Original Budget'!M58)</f>
        <v>0</v>
      </c>
      <c r="N58" s="340">
        <f>IF($E$5="REVISED BUDGET",'Revised Budget'!N58,'Original Budget'!N58)</f>
        <v>0</v>
      </c>
      <c r="O58" s="340">
        <f>IF($E$5="REVISED BUDGET",'Revised Budget'!O58,'Original Budget'!O58)</f>
        <v>0</v>
      </c>
      <c r="P58" s="340">
        <f>IF($E$5="REVISED BUDGET",'Revised Budget'!P58,'Original Budget'!P58)</f>
        <v>0</v>
      </c>
      <c r="Q58" s="340">
        <f>IF($E$5="REVISED BUDGET",'Revised Budget'!Q58,'Original Budget'!Q58)</f>
        <v>0</v>
      </c>
      <c r="R58" s="55">
        <f t="shared" si="7"/>
        <v>0</v>
      </c>
      <c r="T58" s="268">
        <f t="shared" si="8"/>
        <v>0</v>
      </c>
      <c r="U58" s="24"/>
      <c r="V58" s="290"/>
    </row>
    <row r="59" spans="1:22" s="11" customFormat="1" ht="14.25" x14ac:dyDescent="0.2">
      <c r="A59" s="54"/>
      <c r="B59" s="11" t="s">
        <v>283</v>
      </c>
      <c r="C59" s="5" t="s">
        <v>284</v>
      </c>
      <c r="D59" s="34">
        <v>6142434</v>
      </c>
      <c r="E59" s="262">
        <f>IF($E$5="REVISED BUDGET",'Variance Analysis'!E59,'Variance Analysis'!D59)</f>
        <v>0</v>
      </c>
      <c r="F59" s="340">
        <f>IF($E$5="REVISED BUDGET",'Revised Budget'!F59,'Original Budget'!F59)</f>
        <v>0</v>
      </c>
      <c r="G59" s="340">
        <f>IF($E$5="REVISED BUDGET",'Revised Budget'!G59,'Original Budget'!G59)</f>
        <v>0</v>
      </c>
      <c r="H59" s="340">
        <f>IF($E$5="REVISED BUDGET",'Revised Budget'!H59,'Original Budget'!H59)</f>
        <v>0</v>
      </c>
      <c r="I59" s="340">
        <f>IF($E$5="REVISED BUDGET",'Revised Budget'!I59,'Original Budget'!I59)</f>
        <v>0</v>
      </c>
      <c r="J59" s="340">
        <f>IF($E$5="REVISED BUDGET",'Revised Budget'!J59,'Original Budget'!J59)</f>
        <v>0</v>
      </c>
      <c r="K59" s="340">
        <f>IF($E$5="REVISED BUDGET",'Revised Budget'!K59,'Original Budget'!K59)</f>
        <v>0</v>
      </c>
      <c r="L59" s="340">
        <f>IF($E$5="REVISED BUDGET",'Revised Budget'!L59,'Original Budget'!L59)</f>
        <v>0</v>
      </c>
      <c r="M59" s="340">
        <f>IF($E$5="REVISED BUDGET",'Revised Budget'!M59,'Original Budget'!M59)</f>
        <v>0</v>
      </c>
      <c r="N59" s="340">
        <f>IF($E$5="REVISED BUDGET",'Revised Budget'!N59,'Original Budget'!N59)</f>
        <v>0</v>
      </c>
      <c r="O59" s="340">
        <f>IF($E$5="REVISED BUDGET",'Revised Budget'!O59,'Original Budget'!O59)</f>
        <v>0</v>
      </c>
      <c r="P59" s="340">
        <f>IF($E$5="REVISED BUDGET",'Revised Budget'!P59,'Original Budget'!P59)</f>
        <v>0</v>
      </c>
      <c r="Q59" s="340">
        <f>IF($E$5="REVISED BUDGET",'Revised Budget'!Q59,'Original Budget'!Q59)</f>
        <v>0</v>
      </c>
      <c r="R59" s="55">
        <f t="shared" si="7"/>
        <v>0</v>
      </c>
      <c r="T59" s="268">
        <f t="shared" si="8"/>
        <v>0</v>
      </c>
      <c r="U59" s="24"/>
      <c r="V59" s="290"/>
    </row>
    <row r="60" spans="1:22" s="11" customFormat="1" ht="14.25" x14ac:dyDescent="0.2">
      <c r="A60" s="54"/>
      <c r="B60" s="11" t="s">
        <v>285</v>
      </c>
      <c r="C60" s="5" t="s">
        <v>286</v>
      </c>
      <c r="D60" s="34">
        <v>6146100</v>
      </c>
      <c r="E60" s="262">
        <f>IF($E$5="REVISED BUDGET",'Variance Analysis'!E60,'Variance Analysis'!D60)</f>
        <v>0</v>
      </c>
      <c r="F60" s="340">
        <f>IF($E$5="REVISED BUDGET",'Revised Budget'!F60,'Original Budget'!F60)</f>
        <v>0</v>
      </c>
      <c r="G60" s="340">
        <f>IF($E$5="REVISED BUDGET",'Revised Budget'!G60,'Original Budget'!G60)</f>
        <v>0</v>
      </c>
      <c r="H60" s="340">
        <f>IF($E$5="REVISED BUDGET",'Revised Budget'!H60,'Original Budget'!H60)</f>
        <v>0</v>
      </c>
      <c r="I60" s="340">
        <f>IF($E$5="REVISED BUDGET",'Revised Budget'!I60,'Original Budget'!I60)</f>
        <v>0</v>
      </c>
      <c r="J60" s="340">
        <f>IF($E$5="REVISED BUDGET",'Revised Budget'!J60,'Original Budget'!J60)</f>
        <v>0</v>
      </c>
      <c r="K60" s="340">
        <f>IF($E$5="REVISED BUDGET",'Revised Budget'!K60,'Original Budget'!K60)</f>
        <v>0</v>
      </c>
      <c r="L60" s="340">
        <f>IF($E$5="REVISED BUDGET",'Revised Budget'!L60,'Original Budget'!L60)</f>
        <v>0</v>
      </c>
      <c r="M60" s="340">
        <f>IF($E$5="REVISED BUDGET",'Revised Budget'!M60,'Original Budget'!M60)</f>
        <v>0</v>
      </c>
      <c r="N60" s="340">
        <f>IF($E$5="REVISED BUDGET",'Revised Budget'!N60,'Original Budget'!N60)</f>
        <v>0</v>
      </c>
      <c r="O60" s="340">
        <f>IF($E$5="REVISED BUDGET",'Revised Budget'!O60,'Original Budget'!O60)</f>
        <v>0</v>
      </c>
      <c r="P60" s="340">
        <f>IF($E$5="REVISED BUDGET",'Revised Budget'!P60,'Original Budget'!P60)</f>
        <v>0</v>
      </c>
      <c r="Q60" s="340">
        <f>IF($E$5="REVISED BUDGET",'Revised Budget'!Q60,'Original Budget'!Q60)</f>
        <v>0</v>
      </c>
      <c r="R60" s="55">
        <f t="shared" si="6"/>
        <v>0</v>
      </c>
      <c r="T60" s="268">
        <f t="shared" si="5"/>
        <v>0</v>
      </c>
      <c r="U60" s="24"/>
      <c r="V60" s="290"/>
    </row>
    <row r="61" spans="1:22" s="11" customFormat="1" ht="14.25" x14ac:dyDescent="0.2">
      <c r="A61" s="54"/>
      <c r="B61" s="11" t="s">
        <v>287</v>
      </c>
      <c r="C61" s="5" t="s">
        <v>288</v>
      </c>
      <c r="D61" s="34">
        <v>6140000</v>
      </c>
      <c r="E61" s="262">
        <f>IF($E$5="REVISED BUDGET",'Variance Analysis'!E61,'Variance Analysis'!D61)</f>
        <v>0</v>
      </c>
      <c r="F61" s="340">
        <f>IF($E$5="REVISED BUDGET",'Revised Budget'!F61,'Original Budget'!F61)</f>
        <v>0</v>
      </c>
      <c r="G61" s="340">
        <f>IF($E$5="REVISED BUDGET",'Revised Budget'!G61,'Original Budget'!G61)</f>
        <v>0</v>
      </c>
      <c r="H61" s="340">
        <f>IF($E$5="REVISED BUDGET",'Revised Budget'!H61,'Original Budget'!H61)</f>
        <v>0</v>
      </c>
      <c r="I61" s="340">
        <f>IF($E$5="REVISED BUDGET",'Revised Budget'!I61,'Original Budget'!I61)</f>
        <v>0</v>
      </c>
      <c r="J61" s="340">
        <f>IF($E$5="REVISED BUDGET",'Revised Budget'!J61,'Original Budget'!J61)</f>
        <v>0</v>
      </c>
      <c r="K61" s="340">
        <f>IF($E$5="REVISED BUDGET",'Revised Budget'!K61,'Original Budget'!K61)</f>
        <v>0</v>
      </c>
      <c r="L61" s="340">
        <f>IF($E$5="REVISED BUDGET",'Revised Budget'!L61,'Original Budget'!L61)</f>
        <v>0</v>
      </c>
      <c r="M61" s="340">
        <f>IF($E$5="REVISED BUDGET",'Revised Budget'!M61,'Original Budget'!M61)</f>
        <v>0</v>
      </c>
      <c r="N61" s="340">
        <f>IF($E$5="REVISED BUDGET",'Revised Budget'!N61,'Original Budget'!N61)</f>
        <v>0</v>
      </c>
      <c r="O61" s="340">
        <f>IF($E$5="REVISED BUDGET",'Revised Budget'!O61,'Original Budget'!O61)</f>
        <v>0</v>
      </c>
      <c r="P61" s="340">
        <f>IF($E$5="REVISED BUDGET",'Revised Budget'!P61,'Original Budget'!P61)</f>
        <v>0</v>
      </c>
      <c r="Q61" s="340">
        <f>IF($E$5="REVISED BUDGET",'Revised Budget'!Q61,'Original Budget'!Q61)</f>
        <v>0</v>
      </c>
      <c r="R61" s="55">
        <f t="shared" si="6"/>
        <v>0</v>
      </c>
      <c r="T61" s="268">
        <f t="shared" si="5"/>
        <v>0</v>
      </c>
      <c r="U61" s="24"/>
      <c r="V61" s="290"/>
    </row>
    <row r="62" spans="1:22" s="11" customFormat="1" ht="14.25" x14ac:dyDescent="0.2">
      <c r="A62" s="54"/>
      <c r="B62" s="11" t="s">
        <v>289</v>
      </c>
      <c r="C62" s="5" t="s">
        <v>290</v>
      </c>
      <c r="D62" s="34">
        <v>6121600</v>
      </c>
      <c r="E62" s="262">
        <f>IF($E$5="REVISED BUDGET",'Variance Analysis'!E62,'Variance Analysis'!D62)</f>
        <v>0</v>
      </c>
      <c r="F62" s="340">
        <f>IF($E$5="REVISED BUDGET",'Revised Budget'!F62,'Original Budget'!F62)</f>
        <v>0</v>
      </c>
      <c r="G62" s="340">
        <f>IF($E$5="REVISED BUDGET",'Revised Budget'!G62,'Original Budget'!G62)</f>
        <v>0</v>
      </c>
      <c r="H62" s="340">
        <f>IF($E$5="REVISED BUDGET",'Revised Budget'!H62,'Original Budget'!H62)</f>
        <v>0</v>
      </c>
      <c r="I62" s="340">
        <f>IF($E$5="REVISED BUDGET",'Revised Budget'!I62,'Original Budget'!I62)</f>
        <v>0</v>
      </c>
      <c r="J62" s="340">
        <f>IF($E$5="REVISED BUDGET",'Revised Budget'!J62,'Original Budget'!J62)</f>
        <v>0</v>
      </c>
      <c r="K62" s="340">
        <f>IF($E$5="REVISED BUDGET",'Revised Budget'!K62,'Original Budget'!K62)</f>
        <v>0</v>
      </c>
      <c r="L62" s="340">
        <f>IF($E$5="REVISED BUDGET",'Revised Budget'!L62,'Original Budget'!L62)</f>
        <v>0</v>
      </c>
      <c r="M62" s="340">
        <f>IF($E$5="REVISED BUDGET",'Revised Budget'!M62,'Original Budget'!M62)</f>
        <v>0</v>
      </c>
      <c r="N62" s="340">
        <f>IF($E$5="REVISED BUDGET",'Revised Budget'!N62,'Original Budget'!N62)</f>
        <v>0</v>
      </c>
      <c r="O62" s="340">
        <f>IF($E$5="REVISED BUDGET",'Revised Budget'!O62,'Original Budget'!O62)</f>
        <v>0</v>
      </c>
      <c r="P62" s="340">
        <f>IF($E$5="REVISED BUDGET",'Revised Budget'!P62,'Original Budget'!P62)</f>
        <v>0</v>
      </c>
      <c r="Q62" s="340">
        <f>IF($E$5="REVISED BUDGET",'Revised Budget'!Q62,'Original Budget'!Q62)</f>
        <v>0</v>
      </c>
      <c r="R62" s="55">
        <f t="shared" si="6"/>
        <v>0</v>
      </c>
      <c r="T62" s="268">
        <f t="shared" si="5"/>
        <v>0</v>
      </c>
      <c r="U62" s="24"/>
      <c r="V62" s="290"/>
    </row>
    <row r="63" spans="1:22" s="11" customFormat="1" ht="14.25" x14ac:dyDescent="0.2">
      <c r="A63" s="54"/>
      <c r="B63" s="11" t="s">
        <v>291</v>
      </c>
      <c r="C63" s="5" t="s">
        <v>292</v>
      </c>
      <c r="D63" s="56">
        <v>6151110</v>
      </c>
      <c r="E63" s="262">
        <f>IF($E$5="REVISED BUDGET",'Variance Analysis'!E63,'Variance Analysis'!D63)</f>
        <v>0</v>
      </c>
      <c r="F63" s="340">
        <f>IF($E$5="REVISED BUDGET",'Revised Budget'!F63,'Original Budget'!F63)</f>
        <v>0</v>
      </c>
      <c r="G63" s="340">
        <f>IF($E$5="REVISED BUDGET",'Revised Budget'!G63,'Original Budget'!G63)</f>
        <v>0</v>
      </c>
      <c r="H63" s="340">
        <f>IF($E$5="REVISED BUDGET",'Revised Budget'!H63,'Original Budget'!H63)</f>
        <v>0</v>
      </c>
      <c r="I63" s="340">
        <f>IF($E$5="REVISED BUDGET",'Revised Budget'!I63,'Original Budget'!I63)</f>
        <v>0</v>
      </c>
      <c r="J63" s="340">
        <f>IF($E$5="REVISED BUDGET",'Revised Budget'!J63,'Original Budget'!J63)</f>
        <v>0</v>
      </c>
      <c r="K63" s="340">
        <f>IF($E$5="REVISED BUDGET",'Revised Budget'!K63,'Original Budget'!K63)</f>
        <v>0</v>
      </c>
      <c r="L63" s="340">
        <f>IF($E$5="REVISED BUDGET",'Revised Budget'!L63,'Original Budget'!L63)</f>
        <v>0</v>
      </c>
      <c r="M63" s="340">
        <f>IF($E$5="REVISED BUDGET",'Revised Budget'!M63,'Original Budget'!M63)</f>
        <v>0</v>
      </c>
      <c r="N63" s="340">
        <f>IF($E$5="REVISED BUDGET",'Revised Budget'!N63,'Original Budget'!N63)</f>
        <v>0</v>
      </c>
      <c r="O63" s="340">
        <f>IF($E$5="REVISED BUDGET",'Revised Budget'!O63,'Original Budget'!O63)</f>
        <v>0</v>
      </c>
      <c r="P63" s="340">
        <f>IF($E$5="REVISED BUDGET",'Revised Budget'!P63,'Original Budget'!P63)</f>
        <v>0</v>
      </c>
      <c r="Q63" s="340">
        <f>IF($E$5="REVISED BUDGET",'Revised Budget'!Q63,'Original Budget'!Q63)</f>
        <v>0</v>
      </c>
      <c r="R63" s="55">
        <f t="shared" si="6"/>
        <v>0</v>
      </c>
      <c r="T63" s="268">
        <f t="shared" si="5"/>
        <v>0</v>
      </c>
      <c r="U63" s="24"/>
      <c r="V63" s="290"/>
    </row>
    <row r="64" spans="1:22" s="11" customFormat="1" ht="14.25" x14ac:dyDescent="0.2">
      <c r="A64" s="54"/>
      <c r="B64" s="11" t="s">
        <v>293</v>
      </c>
      <c r="C64" s="5" t="s">
        <v>294</v>
      </c>
      <c r="D64" s="34">
        <v>6140200</v>
      </c>
      <c r="E64" s="262">
        <f>IF($E$5="REVISED BUDGET",'Variance Analysis'!E64,'Variance Analysis'!D64)</f>
        <v>0</v>
      </c>
      <c r="F64" s="340">
        <f>IF($E$5="REVISED BUDGET",'Revised Budget'!F64,'Original Budget'!F64)</f>
        <v>0</v>
      </c>
      <c r="G64" s="340">
        <f>IF($E$5="REVISED BUDGET",'Revised Budget'!G64,'Original Budget'!G64)</f>
        <v>0</v>
      </c>
      <c r="H64" s="340">
        <f>IF($E$5="REVISED BUDGET",'Revised Budget'!H64,'Original Budget'!H64)</f>
        <v>0</v>
      </c>
      <c r="I64" s="340">
        <f>IF($E$5="REVISED BUDGET",'Revised Budget'!I64,'Original Budget'!I64)</f>
        <v>0</v>
      </c>
      <c r="J64" s="340">
        <f>IF($E$5="REVISED BUDGET",'Revised Budget'!J64,'Original Budget'!J64)</f>
        <v>0</v>
      </c>
      <c r="K64" s="340">
        <f>IF($E$5="REVISED BUDGET",'Revised Budget'!K64,'Original Budget'!K64)</f>
        <v>0</v>
      </c>
      <c r="L64" s="340">
        <f>IF($E$5="REVISED BUDGET",'Revised Budget'!L64,'Original Budget'!L64)</f>
        <v>0</v>
      </c>
      <c r="M64" s="340">
        <f>IF($E$5="REVISED BUDGET",'Revised Budget'!M64,'Original Budget'!M64)</f>
        <v>0</v>
      </c>
      <c r="N64" s="340">
        <f>IF($E$5="REVISED BUDGET",'Revised Budget'!N64,'Original Budget'!N64)</f>
        <v>0</v>
      </c>
      <c r="O64" s="340">
        <f>IF($E$5="REVISED BUDGET",'Revised Budget'!O64,'Original Budget'!O64)</f>
        <v>0</v>
      </c>
      <c r="P64" s="340">
        <f>IF($E$5="REVISED BUDGET",'Revised Budget'!P64,'Original Budget'!P64)</f>
        <v>0</v>
      </c>
      <c r="Q64" s="340">
        <f>IF($E$5="REVISED BUDGET",'Revised Budget'!Q64,'Original Budget'!Q64)</f>
        <v>0</v>
      </c>
      <c r="R64" s="55">
        <f t="shared" si="6"/>
        <v>0</v>
      </c>
      <c r="T64" s="268">
        <f t="shared" si="5"/>
        <v>0</v>
      </c>
      <c r="U64" s="24"/>
      <c r="V64" s="290"/>
    </row>
    <row r="65" spans="1:22" s="11" customFormat="1" ht="14.25" x14ac:dyDescent="0.2">
      <c r="A65" s="54"/>
      <c r="B65" s="11" t="s">
        <v>295</v>
      </c>
      <c r="C65" s="5" t="s">
        <v>296</v>
      </c>
      <c r="D65" s="34">
        <v>6111000</v>
      </c>
      <c r="E65" s="262">
        <f>IF($E$5="REVISED BUDGET",'Variance Analysis'!E65,'Variance Analysis'!D65)</f>
        <v>0</v>
      </c>
      <c r="F65" s="340">
        <f>IF($E$5="REVISED BUDGET",'Revised Budget'!F65,'Original Budget'!F65)</f>
        <v>0</v>
      </c>
      <c r="G65" s="340">
        <f>IF($E$5="REVISED BUDGET",'Revised Budget'!G65,'Original Budget'!G65)</f>
        <v>0</v>
      </c>
      <c r="H65" s="340">
        <f>IF($E$5="REVISED BUDGET",'Revised Budget'!H65,'Original Budget'!H65)</f>
        <v>0</v>
      </c>
      <c r="I65" s="340">
        <f>IF($E$5="REVISED BUDGET",'Revised Budget'!I65,'Original Budget'!I65)</f>
        <v>0</v>
      </c>
      <c r="J65" s="340">
        <f>IF($E$5="REVISED BUDGET",'Revised Budget'!J65,'Original Budget'!J65)</f>
        <v>0</v>
      </c>
      <c r="K65" s="340">
        <f>IF($E$5="REVISED BUDGET",'Revised Budget'!K65,'Original Budget'!K65)</f>
        <v>0</v>
      </c>
      <c r="L65" s="340">
        <f>IF($E$5="REVISED BUDGET",'Revised Budget'!L65,'Original Budget'!L65)</f>
        <v>0</v>
      </c>
      <c r="M65" s="340">
        <f>IF($E$5="REVISED BUDGET",'Revised Budget'!M65,'Original Budget'!M65)</f>
        <v>0</v>
      </c>
      <c r="N65" s="340">
        <f>IF($E$5="REVISED BUDGET",'Revised Budget'!N65,'Original Budget'!N65)</f>
        <v>0</v>
      </c>
      <c r="O65" s="340">
        <f>IF($E$5="REVISED BUDGET",'Revised Budget'!O65,'Original Budget'!O65)</f>
        <v>0</v>
      </c>
      <c r="P65" s="340">
        <f>IF($E$5="REVISED BUDGET",'Revised Budget'!P65,'Original Budget'!P65)</f>
        <v>0</v>
      </c>
      <c r="Q65" s="340">
        <f>IF($E$5="REVISED BUDGET",'Revised Budget'!Q65,'Original Budget'!Q65)</f>
        <v>0</v>
      </c>
      <c r="R65" s="55">
        <f t="shared" si="6"/>
        <v>0</v>
      </c>
      <c r="T65" s="268">
        <f t="shared" si="5"/>
        <v>0</v>
      </c>
      <c r="U65" s="24"/>
      <c r="V65" s="290"/>
    </row>
    <row r="66" spans="1:22" s="11" customFormat="1" ht="14.25" x14ac:dyDescent="0.2">
      <c r="A66" s="54"/>
      <c r="B66" s="11" t="s">
        <v>297</v>
      </c>
      <c r="C66" s="5" t="s">
        <v>298</v>
      </c>
      <c r="D66" s="34">
        <v>6170100</v>
      </c>
      <c r="E66" s="262">
        <f>IF($E$5="REVISED BUDGET",'Variance Analysis'!E66,'Variance Analysis'!D66)</f>
        <v>0</v>
      </c>
      <c r="F66" s="340">
        <f>IF($E$5="REVISED BUDGET",'Revised Budget'!F66,'Original Budget'!F66)</f>
        <v>0</v>
      </c>
      <c r="G66" s="340">
        <f>IF($E$5="REVISED BUDGET",'Revised Budget'!G66,'Original Budget'!G66)</f>
        <v>0</v>
      </c>
      <c r="H66" s="340">
        <f>IF($E$5="REVISED BUDGET",'Revised Budget'!H66,'Original Budget'!H66)</f>
        <v>0</v>
      </c>
      <c r="I66" s="340">
        <f>IF($E$5="REVISED BUDGET",'Revised Budget'!I66,'Original Budget'!I66)</f>
        <v>0</v>
      </c>
      <c r="J66" s="340">
        <f>IF($E$5="REVISED BUDGET",'Revised Budget'!J66,'Original Budget'!J66)</f>
        <v>0</v>
      </c>
      <c r="K66" s="340">
        <f>IF($E$5="REVISED BUDGET",'Revised Budget'!K66,'Original Budget'!K66)</f>
        <v>0</v>
      </c>
      <c r="L66" s="340">
        <f>IF($E$5="REVISED BUDGET",'Revised Budget'!L66,'Original Budget'!L66)</f>
        <v>0</v>
      </c>
      <c r="M66" s="340">
        <f>IF($E$5="REVISED BUDGET",'Revised Budget'!M66,'Original Budget'!M66)</f>
        <v>0</v>
      </c>
      <c r="N66" s="340">
        <f>IF($E$5="REVISED BUDGET",'Revised Budget'!N66,'Original Budget'!N66)</f>
        <v>0</v>
      </c>
      <c r="O66" s="340">
        <f>IF($E$5="REVISED BUDGET",'Revised Budget'!O66,'Original Budget'!O66)</f>
        <v>0</v>
      </c>
      <c r="P66" s="340">
        <f>IF($E$5="REVISED BUDGET",'Revised Budget'!P66,'Original Budget'!P66)</f>
        <v>0</v>
      </c>
      <c r="Q66" s="340">
        <f>IF($E$5="REVISED BUDGET",'Revised Budget'!Q66,'Original Budget'!Q66)</f>
        <v>0</v>
      </c>
      <c r="R66" s="55">
        <f t="shared" si="6"/>
        <v>0</v>
      </c>
      <c r="T66" s="268">
        <f t="shared" si="5"/>
        <v>0</v>
      </c>
      <c r="U66" s="24"/>
      <c r="V66" s="290"/>
    </row>
    <row r="67" spans="1:22" s="11" customFormat="1" ht="14.25" x14ac:dyDescent="0.2">
      <c r="A67" s="54"/>
      <c r="B67" s="11" t="s">
        <v>299</v>
      </c>
      <c r="C67" s="5" t="s">
        <v>300</v>
      </c>
      <c r="D67" s="34">
        <v>6170110</v>
      </c>
      <c r="E67" s="262">
        <f>IF($E$5="REVISED BUDGET",'Variance Analysis'!E67,'Variance Analysis'!D67)</f>
        <v>0</v>
      </c>
      <c r="F67" s="340">
        <f>IF($E$5="REVISED BUDGET",'Revised Budget'!F67,'Original Budget'!F67)</f>
        <v>0</v>
      </c>
      <c r="G67" s="340">
        <f>IF($E$5="REVISED BUDGET",'Revised Budget'!G67,'Original Budget'!G67)</f>
        <v>0</v>
      </c>
      <c r="H67" s="340">
        <f>IF($E$5="REVISED BUDGET",'Revised Budget'!H67,'Original Budget'!H67)</f>
        <v>0</v>
      </c>
      <c r="I67" s="340">
        <f>IF($E$5="REVISED BUDGET",'Revised Budget'!I67,'Original Budget'!I67)</f>
        <v>0</v>
      </c>
      <c r="J67" s="340">
        <f>IF($E$5="REVISED BUDGET",'Revised Budget'!J67,'Original Budget'!J67)</f>
        <v>0</v>
      </c>
      <c r="K67" s="340">
        <f>IF($E$5="REVISED BUDGET",'Revised Budget'!K67,'Original Budget'!K67)</f>
        <v>0</v>
      </c>
      <c r="L67" s="340">
        <f>IF($E$5="REVISED BUDGET",'Revised Budget'!L67,'Original Budget'!L67)</f>
        <v>0</v>
      </c>
      <c r="M67" s="340">
        <f>IF($E$5="REVISED BUDGET",'Revised Budget'!M67,'Original Budget'!M67)</f>
        <v>0</v>
      </c>
      <c r="N67" s="340">
        <f>IF($E$5="REVISED BUDGET",'Revised Budget'!N67,'Original Budget'!N67)</f>
        <v>0</v>
      </c>
      <c r="O67" s="340">
        <f>IF($E$5="REVISED BUDGET",'Revised Budget'!O67,'Original Budget'!O67)</f>
        <v>0</v>
      </c>
      <c r="P67" s="340">
        <f>IF($E$5="REVISED BUDGET",'Revised Budget'!P67,'Original Budget'!P67)</f>
        <v>0</v>
      </c>
      <c r="Q67" s="340">
        <f>IF($E$5="REVISED BUDGET",'Revised Budget'!Q67,'Original Budget'!Q67)</f>
        <v>0</v>
      </c>
      <c r="R67" s="55">
        <f t="shared" si="6"/>
        <v>0</v>
      </c>
      <c r="T67" s="268">
        <f t="shared" si="5"/>
        <v>0</v>
      </c>
      <c r="U67" s="24"/>
      <c r="V67" s="290"/>
    </row>
    <row r="68" spans="1:22" s="11" customFormat="1" ht="14.25" x14ac:dyDescent="0.2">
      <c r="A68" s="54"/>
      <c r="B68" s="11" t="s">
        <v>301</v>
      </c>
      <c r="C68" s="5" t="s">
        <v>302</v>
      </c>
      <c r="D68" s="34">
        <v>6181400</v>
      </c>
      <c r="E68" s="262">
        <f>IF($E$5="REVISED BUDGET",'Variance Analysis'!E68,'Variance Analysis'!D68)</f>
        <v>0</v>
      </c>
      <c r="F68" s="340">
        <f>IF($E$5="REVISED BUDGET",'Revised Budget'!F68,'Original Budget'!F68)</f>
        <v>0</v>
      </c>
      <c r="G68" s="340">
        <f>IF($E$5="REVISED BUDGET",'Revised Budget'!G68,'Original Budget'!G68)</f>
        <v>0</v>
      </c>
      <c r="H68" s="340">
        <f>IF($E$5="REVISED BUDGET",'Revised Budget'!H68,'Original Budget'!H68)</f>
        <v>0</v>
      </c>
      <c r="I68" s="340">
        <f>IF($E$5="REVISED BUDGET",'Revised Budget'!I68,'Original Budget'!I68)</f>
        <v>0</v>
      </c>
      <c r="J68" s="340">
        <f>IF($E$5="REVISED BUDGET",'Revised Budget'!J68,'Original Budget'!J68)</f>
        <v>0</v>
      </c>
      <c r="K68" s="340">
        <f>IF($E$5="REVISED BUDGET",'Revised Budget'!K68,'Original Budget'!K68)</f>
        <v>0</v>
      </c>
      <c r="L68" s="340">
        <f>IF($E$5="REVISED BUDGET",'Revised Budget'!L68,'Original Budget'!L68)</f>
        <v>0</v>
      </c>
      <c r="M68" s="340">
        <f>IF($E$5="REVISED BUDGET",'Revised Budget'!M68,'Original Budget'!M68)</f>
        <v>0</v>
      </c>
      <c r="N68" s="340">
        <f>IF($E$5="REVISED BUDGET",'Revised Budget'!N68,'Original Budget'!N68)</f>
        <v>0</v>
      </c>
      <c r="O68" s="340">
        <f>IF($E$5="REVISED BUDGET",'Revised Budget'!O68,'Original Budget'!O68)</f>
        <v>0</v>
      </c>
      <c r="P68" s="340">
        <f>IF($E$5="REVISED BUDGET",'Revised Budget'!P68,'Original Budget'!P68)</f>
        <v>0</v>
      </c>
      <c r="Q68" s="340">
        <f>IF($E$5="REVISED BUDGET",'Revised Budget'!Q68,'Original Budget'!Q68)</f>
        <v>0</v>
      </c>
      <c r="R68" s="55">
        <f t="shared" si="6"/>
        <v>0</v>
      </c>
      <c r="T68" s="268">
        <f t="shared" si="5"/>
        <v>0</v>
      </c>
      <c r="U68" s="24"/>
      <c r="V68" s="290"/>
    </row>
    <row r="69" spans="1:22" s="11" customFormat="1" ht="14.25" x14ac:dyDescent="0.2">
      <c r="A69" s="54"/>
      <c r="B69" s="20" t="s">
        <v>303</v>
      </c>
      <c r="C69" s="85" t="s">
        <v>774</v>
      </c>
      <c r="D69" s="34">
        <v>6181500</v>
      </c>
      <c r="E69" s="262">
        <f>IF($E$5="REVISED BUDGET",'Variance Analysis'!E69,'Variance Analysis'!D69)</f>
        <v>0</v>
      </c>
      <c r="F69" s="340">
        <f>IF($E$5="REVISED BUDGET",'Revised Budget'!F69,'Original Budget'!F69)</f>
        <v>0</v>
      </c>
      <c r="G69" s="340">
        <f>IF($E$5="REVISED BUDGET",'Revised Budget'!G69,'Original Budget'!G69)</f>
        <v>0</v>
      </c>
      <c r="H69" s="340">
        <f>IF($E$5="REVISED BUDGET",'Revised Budget'!H69,'Original Budget'!H69)</f>
        <v>0</v>
      </c>
      <c r="I69" s="340">
        <f>IF($E$5="REVISED BUDGET",'Revised Budget'!I69,'Original Budget'!I69)</f>
        <v>0</v>
      </c>
      <c r="J69" s="340">
        <f>IF($E$5="REVISED BUDGET",'Revised Budget'!J69,'Original Budget'!J69)</f>
        <v>0</v>
      </c>
      <c r="K69" s="340">
        <f>IF($E$5="REVISED BUDGET",'Revised Budget'!K69,'Original Budget'!K69)</f>
        <v>0</v>
      </c>
      <c r="L69" s="340">
        <f>IF($E$5="REVISED BUDGET",'Revised Budget'!L69,'Original Budget'!L69)</f>
        <v>0</v>
      </c>
      <c r="M69" s="340">
        <f>IF($E$5="REVISED BUDGET",'Revised Budget'!M69,'Original Budget'!M69)</f>
        <v>0</v>
      </c>
      <c r="N69" s="340">
        <f>IF($E$5="REVISED BUDGET",'Revised Budget'!N69,'Original Budget'!N69)</f>
        <v>0</v>
      </c>
      <c r="O69" s="340">
        <f>IF($E$5="REVISED BUDGET",'Revised Budget'!O69,'Original Budget'!O69)</f>
        <v>0</v>
      </c>
      <c r="P69" s="340">
        <f>IF($E$5="REVISED BUDGET",'Revised Budget'!P69,'Original Budget'!P69)</f>
        <v>0</v>
      </c>
      <c r="Q69" s="340">
        <f>IF($E$5="REVISED BUDGET",'Revised Budget'!Q69,'Original Budget'!Q69)</f>
        <v>0</v>
      </c>
      <c r="R69" s="55">
        <f t="shared" si="6"/>
        <v>0</v>
      </c>
      <c r="S69" s="20"/>
      <c r="T69" s="268">
        <f t="shared" si="5"/>
        <v>0</v>
      </c>
      <c r="U69" s="24"/>
      <c r="V69" s="290"/>
    </row>
    <row r="70" spans="1:22" s="11" customFormat="1" ht="3" customHeight="1" x14ac:dyDescent="0.2">
      <c r="A70" s="54"/>
      <c r="B70" s="20"/>
      <c r="C70" s="85"/>
      <c r="D70" s="34"/>
      <c r="E70" s="263"/>
      <c r="F70" s="38"/>
      <c r="G70" s="38"/>
      <c r="H70" s="38"/>
      <c r="I70" s="38"/>
      <c r="J70" s="38"/>
      <c r="K70" s="38"/>
      <c r="L70" s="38"/>
      <c r="M70" s="38"/>
      <c r="N70" s="38"/>
      <c r="O70" s="38"/>
      <c r="P70" s="38"/>
      <c r="Q70" s="38"/>
      <c r="R70" s="58"/>
      <c r="S70" s="20"/>
      <c r="T70" s="275"/>
      <c r="U70" s="24"/>
      <c r="V70" s="297"/>
    </row>
    <row r="71" spans="1:22" s="11" customFormat="1" ht="14.25" x14ac:dyDescent="0.2">
      <c r="A71" s="54"/>
      <c r="B71" s="11" t="s">
        <v>305</v>
      </c>
      <c r="C71" s="85" t="s">
        <v>306</v>
      </c>
      <c r="D71" s="34">
        <v>6110610</v>
      </c>
      <c r="E71" s="262">
        <f>IF($E$5="REVISED BUDGET",'Variance Analysis'!E71,'Variance Analysis'!D71)</f>
        <v>0</v>
      </c>
      <c r="F71" s="340">
        <f>IF($E$5="REVISED BUDGET",'Revised Budget'!F71,'Original Budget'!F71)</f>
        <v>0</v>
      </c>
      <c r="G71" s="340">
        <f>IF($E$5="REVISED BUDGET",'Revised Budget'!G71,'Original Budget'!G71)</f>
        <v>0</v>
      </c>
      <c r="H71" s="340">
        <f>IF($E$5="REVISED BUDGET",'Revised Budget'!H71,'Original Budget'!H71)</f>
        <v>0</v>
      </c>
      <c r="I71" s="340">
        <f>IF($E$5="REVISED BUDGET",'Revised Budget'!I71,'Original Budget'!I71)</f>
        <v>0</v>
      </c>
      <c r="J71" s="340">
        <f>IF($E$5="REVISED BUDGET",'Revised Budget'!J71,'Original Budget'!J71)</f>
        <v>0</v>
      </c>
      <c r="K71" s="340">
        <f>IF($E$5="REVISED BUDGET",'Revised Budget'!K71,'Original Budget'!K71)</f>
        <v>0</v>
      </c>
      <c r="L71" s="340">
        <f>IF($E$5="REVISED BUDGET",'Revised Budget'!L71,'Original Budget'!L71)</f>
        <v>0</v>
      </c>
      <c r="M71" s="340">
        <f>IF($E$5="REVISED BUDGET",'Revised Budget'!M71,'Original Budget'!M71)</f>
        <v>0</v>
      </c>
      <c r="N71" s="340">
        <f>IF($E$5="REVISED BUDGET",'Revised Budget'!N71,'Original Budget'!N71)</f>
        <v>0</v>
      </c>
      <c r="O71" s="340">
        <f>IF($E$5="REVISED BUDGET",'Revised Budget'!O71,'Original Budget'!O71)</f>
        <v>0</v>
      </c>
      <c r="P71" s="340">
        <f>IF($E$5="REVISED BUDGET",'Revised Budget'!P71,'Original Budget'!P71)</f>
        <v>0</v>
      </c>
      <c r="Q71" s="340">
        <f>IF($E$5="REVISED BUDGET",'Revised Budget'!Q71,'Original Budget'!Q71)</f>
        <v>0</v>
      </c>
      <c r="R71" s="55">
        <f t="shared" ref="R71:R72" si="9">SUM(F71:Q71)</f>
        <v>0</v>
      </c>
      <c r="S71" s="20"/>
      <c r="T71" s="268">
        <f t="shared" ref="T71:T72" si="10">R71-E71</f>
        <v>0</v>
      </c>
      <c r="U71" s="24"/>
      <c r="V71" s="290"/>
    </row>
    <row r="72" spans="1:22" s="11" customFormat="1" ht="15" thickBot="1" x14ac:dyDescent="0.25">
      <c r="A72" s="54"/>
      <c r="B72" s="20" t="s">
        <v>307</v>
      </c>
      <c r="C72" s="85" t="s">
        <v>308</v>
      </c>
      <c r="D72" s="34">
        <v>6122340</v>
      </c>
      <c r="E72" s="262">
        <f>IF($E$5="REVISED BUDGET",'Variance Analysis'!E72,'Variance Analysis'!D72)</f>
        <v>0</v>
      </c>
      <c r="F72" s="340">
        <f>IF($E$5="REVISED BUDGET",'Revised Budget'!F72,'Original Budget'!F72)</f>
        <v>0</v>
      </c>
      <c r="G72" s="340">
        <f>IF($E$5="REVISED BUDGET",'Revised Budget'!G72,'Original Budget'!G72)</f>
        <v>0</v>
      </c>
      <c r="H72" s="340">
        <f>IF($E$5="REVISED BUDGET",'Revised Budget'!H72,'Original Budget'!H72)</f>
        <v>0</v>
      </c>
      <c r="I72" s="340">
        <f>IF($E$5="REVISED BUDGET",'Revised Budget'!I72,'Original Budget'!I72)</f>
        <v>0</v>
      </c>
      <c r="J72" s="340">
        <f>IF($E$5="REVISED BUDGET",'Revised Budget'!J72,'Original Budget'!J72)</f>
        <v>0</v>
      </c>
      <c r="K72" s="340">
        <f>IF($E$5="REVISED BUDGET",'Revised Budget'!K72,'Original Budget'!K72)</f>
        <v>0</v>
      </c>
      <c r="L72" s="340">
        <f>IF($E$5="REVISED BUDGET",'Revised Budget'!L72,'Original Budget'!L72)</f>
        <v>0</v>
      </c>
      <c r="M72" s="340">
        <f>IF($E$5="REVISED BUDGET",'Revised Budget'!M72,'Original Budget'!M72)</f>
        <v>0</v>
      </c>
      <c r="N72" s="340">
        <f>IF($E$5="REVISED BUDGET",'Revised Budget'!N72,'Original Budget'!N72)</f>
        <v>0</v>
      </c>
      <c r="O72" s="340">
        <f>IF($E$5="REVISED BUDGET",'Revised Budget'!O72,'Original Budget'!O72)</f>
        <v>0</v>
      </c>
      <c r="P72" s="340">
        <f>IF($E$5="REVISED BUDGET",'Revised Budget'!P72,'Original Budget'!P72)</f>
        <v>0</v>
      </c>
      <c r="Q72" s="340">
        <f>IF($E$5="REVISED BUDGET",'Revised Budget'!Q72,'Original Budget'!Q72)</f>
        <v>0</v>
      </c>
      <c r="R72" s="79">
        <f t="shared" si="9"/>
        <v>0</v>
      </c>
      <c r="S72" s="20"/>
      <c r="T72" s="270">
        <f t="shared" si="10"/>
        <v>0</v>
      </c>
      <c r="U72" s="24"/>
      <c r="V72" s="292"/>
    </row>
    <row r="73" spans="1:22" s="11" customFormat="1" ht="3" customHeight="1" x14ac:dyDescent="0.2">
      <c r="A73" s="200"/>
      <c r="B73" s="201"/>
      <c r="C73" s="202"/>
      <c r="D73" s="203"/>
      <c r="E73" s="221"/>
      <c r="F73" s="218"/>
      <c r="G73" s="218"/>
      <c r="H73" s="218"/>
      <c r="I73" s="218"/>
      <c r="J73" s="218"/>
      <c r="K73" s="218"/>
      <c r="L73" s="218"/>
      <c r="M73" s="218"/>
      <c r="N73" s="218"/>
      <c r="O73" s="218"/>
      <c r="P73" s="218"/>
      <c r="Q73" s="218"/>
      <c r="R73" s="219"/>
      <c r="T73" s="276"/>
      <c r="U73" s="24"/>
      <c r="V73" s="298"/>
    </row>
    <row r="74" spans="1:22" s="11" customFormat="1" ht="16.5" thickBot="1" x14ac:dyDescent="0.3">
      <c r="A74" s="206"/>
      <c r="B74" s="207" t="s">
        <v>775</v>
      </c>
      <c r="C74" s="207"/>
      <c r="D74" s="208"/>
      <c r="E74" s="264">
        <f>ROUND(SUM(E34:E73),2)</f>
        <v>0</v>
      </c>
      <c r="F74" s="217">
        <f>SUM(F34:F73)</f>
        <v>0</v>
      </c>
      <c r="G74" s="217">
        <f t="shared" ref="G74:R74" si="11">SUM(G34:G73)</f>
        <v>0</v>
      </c>
      <c r="H74" s="217">
        <f t="shared" si="11"/>
        <v>0</v>
      </c>
      <c r="I74" s="217">
        <f t="shared" si="11"/>
        <v>0</v>
      </c>
      <c r="J74" s="217">
        <f t="shared" si="11"/>
        <v>0</v>
      </c>
      <c r="K74" s="217">
        <f t="shared" si="11"/>
        <v>0</v>
      </c>
      <c r="L74" s="217">
        <f t="shared" si="11"/>
        <v>0</v>
      </c>
      <c r="M74" s="217">
        <f t="shared" si="11"/>
        <v>0</v>
      </c>
      <c r="N74" s="217">
        <f t="shared" si="11"/>
        <v>0</v>
      </c>
      <c r="O74" s="217">
        <f t="shared" si="11"/>
        <v>0</v>
      </c>
      <c r="P74" s="217">
        <f t="shared" si="11"/>
        <v>0</v>
      </c>
      <c r="Q74" s="217">
        <f t="shared" si="11"/>
        <v>0</v>
      </c>
      <c r="R74" s="210">
        <f t="shared" si="11"/>
        <v>0</v>
      </c>
      <c r="T74" s="272">
        <f t="shared" ref="T74" si="12">SUM(T34:T73)</f>
        <v>0</v>
      </c>
      <c r="U74" s="24"/>
      <c r="V74" s="294"/>
    </row>
    <row r="75" spans="1:22" s="11" customFormat="1" ht="12" customHeight="1" thickBot="1" x14ac:dyDescent="0.25">
      <c r="C75" s="5"/>
      <c r="D75" s="34"/>
      <c r="E75" s="39"/>
      <c r="F75" s="35"/>
      <c r="G75" s="35"/>
      <c r="H75" s="35"/>
      <c r="I75" s="35"/>
      <c r="J75" s="35"/>
      <c r="K75" s="35"/>
      <c r="L75" s="35"/>
      <c r="M75" s="35"/>
      <c r="N75" s="35"/>
      <c r="O75" s="35"/>
      <c r="P75" s="35"/>
      <c r="Q75" s="35"/>
      <c r="R75" s="3"/>
      <c r="T75" s="3"/>
      <c r="U75" s="24"/>
      <c r="V75" s="299"/>
    </row>
    <row r="76" spans="1:22" s="11" customFormat="1" ht="12" hidden="1" customHeight="1" thickBot="1" x14ac:dyDescent="0.25">
      <c r="C76" s="5"/>
      <c r="D76" s="34"/>
      <c r="E76" s="39"/>
      <c r="F76" s="35"/>
      <c r="G76" s="35"/>
      <c r="H76" s="35"/>
      <c r="I76" s="35"/>
      <c r="J76" s="35"/>
      <c r="K76" s="35"/>
      <c r="L76" s="35"/>
      <c r="M76" s="35"/>
      <c r="N76" s="35"/>
      <c r="O76" s="35"/>
      <c r="P76" s="35"/>
      <c r="Q76" s="35"/>
      <c r="R76" s="3"/>
      <c r="T76" s="3"/>
      <c r="U76" s="24"/>
      <c r="V76" s="299"/>
    </row>
    <row r="77" spans="1:22" s="11" customFormat="1" ht="18.600000000000001" customHeight="1" x14ac:dyDescent="0.25">
      <c r="A77" s="50"/>
      <c r="B77" s="87" t="s">
        <v>776</v>
      </c>
      <c r="C77" s="87"/>
      <c r="D77" s="81"/>
      <c r="E77" s="89"/>
      <c r="F77" s="82"/>
      <c r="G77" s="82"/>
      <c r="H77" s="82"/>
      <c r="I77" s="82"/>
      <c r="J77" s="82"/>
      <c r="K77" s="82"/>
      <c r="L77" s="82"/>
      <c r="M77" s="82"/>
      <c r="N77" s="82"/>
      <c r="O77" s="82"/>
      <c r="P77" s="82"/>
      <c r="Q77" s="82"/>
      <c r="R77" s="83"/>
      <c r="T77" s="273"/>
      <c r="U77" s="24"/>
      <c r="V77" s="295"/>
    </row>
    <row r="78" spans="1:22" s="11" customFormat="1" ht="14.25" x14ac:dyDescent="0.2">
      <c r="A78" s="54"/>
      <c r="B78" s="11" t="s">
        <v>309</v>
      </c>
      <c r="C78" s="88" t="s">
        <v>310</v>
      </c>
      <c r="D78" s="34">
        <v>4190170</v>
      </c>
      <c r="E78" s="262">
        <f>IF($E$5="REVISED BUDGET",'Variance Analysis'!E78,'Variance Analysis'!D78)</f>
        <v>0</v>
      </c>
      <c r="F78" s="340">
        <f>IF($E$5="REVISED BUDGET",'Revised Budget'!F78,'Original Budget'!F78)</f>
        <v>0</v>
      </c>
      <c r="G78" s="340">
        <f>IF($E$5="REVISED BUDGET",'Revised Budget'!G78,'Original Budget'!G78)</f>
        <v>0</v>
      </c>
      <c r="H78" s="340">
        <f>IF($E$5="REVISED BUDGET",'Revised Budget'!H78,'Original Budget'!H78)</f>
        <v>0</v>
      </c>
      <c r="I78" s="340">
        <f>IF($E$5="REVISED BUDGET",'Revised Budget'!I78,'Original Budget'!I78)</f>
        <v>0</v>
      </c>
      <c r="J78" s="340">
        <f>IF($E$5="REVISED BUDGET",'Revised Budget'!J78,'Original Budget'!J78)</f>
        <v>0</v>
      </c>
      <c r="K78" s="340">
        <f>IF($E$5="REVISED BUDGET",'Revised Budget'!K78,'Original Budget'!K78)</f>
        <v>0</v>
      </c>
      <c r="L78" s="340">
        <f>IF($E$5="REVISED BUDGET",'Revised Budget'!L78,'Original Budget'!L78)</f>
        <v>0</v>
      </c>
      <c r="M78" s="340">
        <f>IF($E$5="REVISED BUDGET",'Revised Budget'!M78,'Original Budget'!M78)</f>
        <v>0</v>
      </c>
      <c r="N78" s="340">
        <f>IF($E$5="REVISED BUDGET",'Revised Budget'!N78,'Original Budget'!N78)</f>
        <v>0</v>
      </c>
      <c r="O78" s="340">
        <f>IF($E$5="REVISED BUDGET",'Revised Budget'!O78,'Original Budget'!O78)</f>
        <v>0</v>
      </c>
      <c r="P78" s="340">
        <f>IF($E$5="REVISED BUDGET",'Revised Budget'!P78,'Original Budget'!P78)</f>
        <v>0</v>
      </c>
      <c r="Q78" s="340">
        <f>IF($E$5="REVISED BUDGET",'Revised Budget'!Q78,'Original Budget'!Q78)</f>
        <v>0</v>
      </c>
      <c r="R78" s="55">
        <f t="shared" ref="R78:R80" si="13">SUM(F78:Q78)</f>
        <v>0</v>
      </c>
      <c r="T78" s="268">
        <f t="shared" ref="T78:T80" si="14">R78-E78</f>
        <v>0</v>
      </c>
      <c r="U78" s="24"/>
      <c r="V78" s="290"/>
    </row>
    <row r="79" spans="1:22" s="11" customFormat="1" ht="14.25" x14ac:dyDescent="0.2">
      <c r="A79" s="54"/>
      <c r="B79" s="11" t="s">
        <v>311</v>
      </c>
      <c r="C79" s="88" t="s">
        <v>312</v>
      </c>
      <c r="D79" s="34">
        <v>4190430</v>
      </c>
      <c r="E79" s="262">
        <f>IF($E$5="REVISED BUDGET",'Variance Analysis'!E79,'Variance Analysis'!D79)</f>
        <v>0</v>
      </c>
      <c r="F79" s="340">
        <f>IF($E$5="REVISED BUDGET",'Revised Budget'!F79,'Original Budget'!F79)</f>
        <v>0</v>
      </c>
      <c r="G79" s="340">
        <f>IF($E$5="REVISED BUDGET",'Revised Budget'!G79,'Original Budget'!G79)</f>
        <v>0</v>
      </c>
      <c r="H79" s="340">
        <f>IF($E$5="REVISED BUDGET",'Revised Budget'!H79,'Original Budget'!H79)</f>
        <v>0</v>
      </c>
      <c r="I79" s="340">
        <f>IF($E$5="REVISED BUDGET",'Revised Budget'!I79,'Original Budget'!I79)</f>
        <v>0</v>
      </c>
      <c r="J79" s="340">
        <f>IF($E$5="REVISED BUDGET",'Revised Budget'!J79,'Original Budget'!J79)</f>
        <v>0</v>
      </c>
      <c r="K79" s="340">
        <f>IF($E$5="REVISED BUDGET",'Revised Budget'!K79,'Original Budget'!K79)</f>
        <v>0</v>
      </c>
      <c r="L79" s="340">
        <f>IF($E$5="REVISED BUDGET",'Revised Budget'!L79,'Original Budget'!L79)</f>
        <v>0</v>
      </c>
      <c r="M79" s="340">
        <f>IF($E$5="REVISED BUDGET",'Revised Budget'!M79,'Original Budget'!M79)</f>
        <v>0</v>
      </c>
      <c r="N79" s="340">
        <f>IF($E$5="REVISED BUDGET",'Revised Budget'!N79,'Original Budget'!N79)</f>
        <v>0</v>
      </c>
      <c r="O79" s="340">
        <f>IF($E$5="REVISED BUDGET",'Revised Budget'!O79,'Original Budget'!O79)</f>
        <v>0</v>
      </c>
      <c r="P79" s="340">
        <f>IF($E$5="REVISED BUDGET",'Revised Budget'!P79,'Original Budget'!P79)</f>
        <v>0</v>
      </c>
      <c r="Q79" s="340">
        <f>IF($E$5="REVISED BUDGET",'Revised Budget'!Q79,'Original Budget'!Q79)</f>
        <v>0</v>
      </c>
      <c r="R79" s="55">
        <f t="shared" si="13"/>
        <v>0</v>
      </c>
      <c r="T79" s="268">
        <f t="shared" si="14"/>
        <v>0</v>
      </c>
      <c r="U79" s="24"/>
      <c r="V79" s="290"/>
    </row>
    <row r="80" spans="1:22" s="11" customFormat="1" ht="15" thickBot="1" x14ac:dyDescent="0.25">
      <c r="A80" s="54"/>
      <c r="B80" s="11" t="s">
        <v>313</v>
      </c>
      <c r="C80" s="85" t="s">
        <v>777</v>
      </c>
      <c r="D80" s="34">
        <v>6181510</v>
      </c>
      <c r="E80" s="262">
        <f>IF($E$5="REVISED BUDGET",'Variance Analysis'!E80,'Variance Analysis'!D80)</f>
        <v>0</v>
      </c>
      <c r="F80" s="340">
        <f>IF($E$5="REVISED BUDGET",'Revised Budget'!F80,'Original Budget'!F80)</f>
        <v>0</v>
      </c>
      <c r="G80" s="340">
        <f>IF($E$5="REVISED BUDGET",'Revised Budget'!G80,'Original Budget'!G80)</f>
        <v>0</v>
      </c>
      <c r="H80" s="340">
        <f>IF($E$5="REVISED BUDGET",'Revised Budget'!H80,'Original Budget'!H80)</f>
        <v>0</v>
      </c>
      <c r="I80" s="340">
        <f>IF($E$5="REVISED BUDGET",'Revised Budget'!I80,'Original Budget'!I80)</f>
        <v>0</v>
      </c>
      <c r="J80" s="340">
        <f>IF($E$5="REVISED BUDGET",'Revised Budget'!J80,'Original Budget'!J80)</f>
        <v>0</v>
      </c>
      <c r="K80" s="340">
        <f>IF($E$5="REVISED BUDGET",'Revised Budget'!K80,'Original Budget'!K80)</f>
        <v>0</v>
      </c>
      <c r="L80" s="340">
        <f>IF($E$5="REVISED BUDGET",'Revised Budget'!L80,'Original Budget'!L80)</f>
        <v>0</v>
      </c>
      <c r="M80" s="340">
        <f>IF($E$5="REVISED BUDGET",'Revised Budget'!M80,'Original Budget'!M80)</f>
        <v>0</v>
      </c>
      <c r="N80" s="340">
        <f>IF($E$5="REVISED BUDGET",'Revised Budget'!N80,'Original Budget'!N80)</f>
        <v>0</v>
      </c>
      <c r="O80" s="340">
        <f>IF($E$5="REVISED BUDGET",'Revised Budget'!O80,'Original Budget'!O80)</f>
        <v>0</v>
      </c>
      <c r="P80" s="340">
        <f>IF($E$5="REVISED BUDGET",'Revised Budget'!P80,'Original Budget'!P80)</f>
        <v>0</v>
      </c>
      <c r="Q80" s="340">
        <f>IF($E$5="REVISED BUDGET",'Revised Budget'!Q80,'Original Budget'!Q80)</f>
        <v>0</v>
      </c>
      <c r="R80" s="79">
        <f t="shared" si="13"/>
        <v>0</v>
      </c>
      <c r="T80" s="268">
        <f t="shared" si="14"/>
        <v>0</v>
      </c>
      <c r="U80" s="24"/>
      <c r="V80" s="292"/>
    </row>
    <row r="81" spans="1:22" s="11" customFormat="1" ht="3" customHeight="1" x14ac:dyDescent="0.2">
      <c r="A81" s="200"/>
      <c r="B81" s="201"/>
      <c r="C81" s="202"/>
      <c r="D81" s="203"/>
      <c r="E81" s="221"/>
      <c r="F81" s="218"/>
      <c r="G81" s="218"/>
      <c r="H81" s="218"/>
      <c r="I81" s="218"/>
      <c r="J81" s="218"/>
      <c r="K81" s="218"/>
      <c r="L81" s="218"/>
      <c r="M81" s="218"/>
      <c r="N81" s="218"/>
      <c r="O81" s="218"/>
      <c r="P81" s="218"/>
      <c r="Q81" s="218"/>
      <c r="R81" s="219"/>
      <c r="T81" s="276"/>
      <c r="U81" s="24"/>
      <c r="V81" s="298"/>
    </row>
    <row r="82" spans="1:22" s="11" customFormat="1" ht="16.5" thickBot="1" x14ac:dyDescent="0.3">
      <c r="A82" s="206"/>
      <c r="B82" s="207" t="s">
        <v>778</v>
      </c>
      <c r="C82" s="207"/>
      <c r="D82" s="208"/>
      <c r="E82" s="264">
        <f>ROUND(SUM(E78:E80),2)</f>
        <v>0</v>
      </c>
      <c r="F82" s="217">
        <f>SUM(F78:F80)</f>
        <v>0</v>
      </c>
      <c r="G82" s="217">
        <f t="shared" ref="G82:R82" si="15">SUM(G78:G80)</f>
        <v>0</v>
      </c>
      <c r="H82" s="217">
        <f t="shared" si="15"/>
        <v>0</v>
      </c>
      <c r="I82" s="217">
        <f t="shared" si="15"/>
        <v>0</v>
      </c>
      <c r="J82" s="217">
        <f t="shared" si="15"/>
        <v>0</v>
      </c>
      <c r="K82" s="217">
        <f t="shared" si="15"/>
        <v>0</v>
      </c>
      <c r="L82" s="217">
        <f t="shared" si="15"/>
        <v>0</v>
      </c>
      <c r="M82" s="217">
        <f t="shared" si="15"/>
        <v>0</v>
      </c>
      <c r="N82" s="217">
        <f t="shared" si="15"/>
        <v>0</v>
      </c>
      <c r="O82" s="217">
        <f t="shared" si="15"/>
        <v>0</v>
      </c>
      <c r="P82" s="217">
        <f t="shared" si="15"/>
        <v>0</v>
      </c>
      <c r="Q82" s="217">
        <f t="shared" si="15"/>
        <v>0</v>
      </c>
      <c r="R82" s="210">
        <f t="shared" si="15"/>
        <v>0</v>
      </c>
      <c r="T82" s="272">
        <f t="shared" ref="T82" si="16">SUM(T78:T80)</f>
        <v>0</v>
      </c>
      <c r="U82" s="24"/>
      <c r="V82" s="294"/>
    </row>
    <row r="83" spans="1:22" s="11" customFormat="1" ht="12" customHeight="1" thickBot="1" x14ac:dyDescent="0.3">
      <c r="B83" s="36"/>
      <c r="C83" s="5"/>
      <c r="D83" s="34"/>
      <c r="E83" s="39"/>
      <c r="F83" s="37"/>
      <c r="G83" s="37"/>
      <c r="H83" s="37"/>
      <c r="I83" s="37"/>
      <c r="J83" s="37"/>
      <c r="K83" s="37"/>
      <c r="L83" s="37"/>
      <c r="M83" s="37"/>
      <c r="N83" s="37"/>
      <c r="O83" s="37"/>
      <c r="P83" s="37"/>
      <c r="Q83" s="37"/>
      <c r="R83" s="37"/>
      <c r="T83" s="37"/>
      <c r="U83" s="24"/>
      <c r="V83" s="300"/>
    </row>
    <row r="84" spans="1:22" s="11" customFormat="1" ht="15.75" x14ac:dyDescent="0.25">
      <c r="A84" s="50"/>
      <c r="B84" s="87" t="s">
        <v>779</v>
      </c>
      <c r="C84" s="87"/>
      <c r="D84" s="81"/>
      <c r="E84" s="89"/>
      <c r="F84" s="82"/>
      <c r="G84" s="82"/>
      <c r="H84" s="82"/>
      <c r="I84" s="82"/>
      <c r="J84" s="82"/>
      <c r="K84" s="82"/>
      <c r="L84" s="82"/>
      <c r="M84" s="82"/>
      <c r="N84" s="82"/>
      <c r="O84" s="82"/>
      <c r="P84" s="82"/>
      <c r="Q84" s="82"/>
      <c r="R84" s="86"/>
      <c r="T84" s="277"/>
      <c r="U84" s="24"/>
      <c r="V84" s="301"/>
    </row>
    <row r="85" spans="1:22" s="11" customFormat="1" ht="14.25" x14ac:dyDescent="0.2">
      <c r="A85" s="54"/>
      <c r="B85" s="11" t="s">
        <v>315</v>
      </c>
      <c r="C85" s="5" t="s">
        <v>316</v>
      </c>
      <c r="D85" s="34">
        <v>6180210</v>
      </c>
      <c r="E85" s="262">
        <f>IF($E$5="REVISED BUDGET",'Variance Analysis'!E85,'Variance Analysis'!D85)</f>
        <v>0</v>
      </c>
      <c r="F85" s="340">
        <f>IF($E$5="REVISED BUDGET",'Revised Budget'!F85,'Original Budget'!F85)</f>
        <v>0</v>
      </c>
      <c r="G85" s="340">
        <f>IF($E$5="REVISED BUDGET",'Revised Budget'!G85,'Original Budget'!G85)</f>
        <v>0</v>
      </c>
      <c r="H85" s="340">
        <f>IF($E$5="REVISED BUDGET",'Revised Budget'!H85,'Original Budget'!H85)</f>
        <v>0</v>
      </c>
      <c r="I85" s="340">
        <f>IF($E$5="REVISED BUDGET",'Revised Budget'!I85,'Original Budget'!I85)</f>
        <v>0</v>
      </c>
      <c r="J85" s="340">
        <f>IF($E$5="REVISED BUDGET",'Revised Budget'!J85,'Original Budget'!J85)</f>
        <v>0</v>
      </c>
      <c r="K85" s="340">
        <f>IF($E$5="REVISED BUDGET",'Revised Budget'!K85,'Original Budget'!K85)</f>
        <v>0</v>
      </c>
      <c r="L85" s="340">
        <f>IF($E$5="REVISED BUDGET",'Revised Budget'!L85,'Original Budget'!L85)</f>
        <v>0</v>
      </c>
      <c r="M85" s="340">
        <f>IF($E$5="REVISED BUDGET",'Revised Budget'!M85,'Original Budget'!M85)</f>
        <v>0</v>
      </c>
      <c r="N85" s="340">
        <f>IF($E$5="REVISED BUDGET",'Revised Budget'!N85,'Original Budget'!N85)</f>
        <v>0</v>
      </c>
      <c r="O85" s="340">
        <f>IF($E$5="REVISED BUDGET",'Revised Budget'!O85,'Original Budget'!O85)</f>
        <v>0</v>
      </c>
      <c r="P85" s="340">
        <f>IF($E$5="REVISED BUDGET",'Revised Budget'!P85,'Original Budget'!P85)</f>
        <v>0</v>
      </c>
      <c r="Q85" s="340">
        <f>IF($E$5="REVISED BUDGET",'Revised Budget'!Q85,'Original Budget'!Q85)</f>
        <v>0</v>
      </c>
      <c r="R85" s="55">
        <f t="shared" ref="R85:R88" si="17">SUM(F85:Q85)</f>
        <v>0</v>
      </c>
      <c r="T85" s="268">
        <f t="shared" ref="T85:T89" si="18">R85-E85</f>
        <v>0</v>
      </c>
      <c r="U85" s="24"/>
      <c r="V85" s="290"/>
    </row>
    <row r="86" spans="1:22" s="11" customFormat="1" ht="14.25" x14ac:dyDescent="0.2">
      <c r="A86" s="54"/>
      <c r="B86" s="11" t="s">
        <v>317</v>
      </c>
      <c r="C86" s="5" t="s">
        <v>318</v>
      </c>
      <c r="D86" s="34">
        <v>6180200</v>
      </c>
      <c r="E86" s="262">
        <f>IF($E$5="REVISED BUDGET",'Variance Analysis'!E86,'Variance Analysis'!D86)</f>
        <v>0</v>
      </c>
      <c r="F86" s="340">
        <f>IF($E$5="REVISED BUDGET",'Revised Budget'!F86,'Original Budget'!F86)</f>
        <v>0</v>
      </c>
      <c r="G86" s="340">
        <f>IF($E$5="REVISED BUDGET",'Revised Budget'!G86,'Original Budget'!G86)</f>
        <v>0</v>
      </c>
      <c r="H86" s="340">
        <f>IF($E$5="REVISED BUDGET",'Revised Budget'!H86,'Original Budget'!H86)</f>
        <v>0</v>
      </c>
      <c r="I86" s="340">
        <f>IF($E$5="REVISED BUDGET",'Revised Budget'!I86,'Original Budget'!I86)</f>
        <v>0</v>
      </c>
      <c r="J86" s="340">
        <f>IF($E$5="REVISED BUDGET",'Revised Budget'!J86,'Original Budget'!J86)</f>
        <v>0</v>
      </c>
      <c r="K86" s="340">
        <f>IF($E$5="REVISED BUDGET",'Revised Budget'!K86,'Original Budget'!K86)</f>
        <v>0</v>
      </c>
      <c r="L86" s="340">
        <f>IF($E$5="REVISED BUDGET",'Revised Budget'!L86,'Original Budget'!L86)</f>
        <v>0</v>
      </c>
      <c r="M86" s="340">
        <f>IF($E$5="REVISED BUDGET",'Revised Budget'!M86,'Original Budget'!M86)</f>
        <v>0</v>
      </c>
      <c r="N86" s="340">
        <f>IF($E$5="REVISED BUDGET",'Revised Budget'!N86,'Original Budget'!N86)</f>
        <v>0</v>
      </c>
      <c r="O86" s="340">
        <f>IF($E$5="REVISED BUDGET",'Revised Budget'!O86,'Original Budget'!O86)</f>
        <v>0</v>
      </c>
      <c r="P86" s="340">
        <f>IF($E$5="REVISED BUDGET",'Revised Budget'!P86,'Original Budget'!P86)</f>
        <v>0</v>
      </c>
      <c r="Q86" s="340">
        <f>IF($E$5="REVISED BUDGET",'Revised Budget'!Q86,'Original Budget'!Q86)</f>
        <v>0</v>
      </c>
      <c r="R86" s="55">
        <f t="shared" si="17"/>
        <v>0</v>
      </c>
      <c r="T86" s="268">
        <f t="shared" si="18"/>
        <v>0</v>
      </c>
      <c r="U86" s="24"/>
      <c r="V86" s="290"/>
    </row>
    <row r="87" spans="1:22" s="11" customFormat="1" ht="14.25" x14ac:dyDescent="0.2">
      <c r="A87" s="54"/>
      <c r="B87" s="11" t="s">
        <v>319</v>
      </c>
      <c r="C87" s="5" t="s">
        <v>320</v>
      </c>
      <c r="D87" s="56">
        <v>6180230</v>
      </c>
      <c r="E87" s="262">
        <f>IF($E$5="REVISED BUDGET",'Variance Analysis'!E87,'Variance Analysis'!D87)</f>
        <v>0</v>
      </c>
      <c r="F87" s="340">
        <f>IF($E$5="REVISED BUDGET",'Revised Budget'!F87,'Original Budget'!F87)</f>
        <v>0</v>
      </c>
      <c r="G87" s="340">
        <f>IF($E$5="REVISED BUDGET",'Revised Budget'!G87,'Original Budget'!G87)</f>
        <v>0</v>
      </c>
      <c r="H87" s="340">
        <f>IF($E$5="REVISED BUDGET",'Revised Budget'!H87,'Original Budget'!H87)</f>
        <v>0</v>
      </c>
      <c r="I87" s="340">
        <f>IF($E$5="REVISED BUDGET",'Revised Budget'!I87,'Original Budget'!I87)</f>
        <v>0</v>
      </c>
      <c r="J87" s="340">
        <f>IF($E$5="REVISED BUDGET",'Revised Budget'!J87,'Original Budget'!J87)</f>
        <v>0</v>
      </c>
      <c r="K87" s="340">
        <f>IF($E$5="REVISED BUDGET",'Revised Budget'!K87,'Original Budget'!K87)</f>
        <v>0</v>
      </c>
      <c r="L87" s="340">
        <f>IF($E$5="REVISED BUDGET",'Revised Budget'!L87,'Original Budget'!L87)</f>
        <v>0</v>
      </c>
      <c r="M87" s="340">
        <f>IF($E$5="REVISED BUDGET",'Revised Budget'!M87,'Original Budget'!M87)</f>
        <v>0</v>
      </c>
      <c r="N87" s="340">
        <f>IF($E$5="REVISED BUDGET",'Revised Budget'!N87,'Original Budget'!N87)</f>
        <v>0</v>
      </c>
      <c r="O87" s="340">
        <f>IF($E$5="REVISED BUDGET",'Revised Budget'!O87,'Original Budget'!O87)</f>
        <v>0</v>
      </c>
      <c r="P87" s="340">
        <f>IF($E$5="REVISED BUDGET",'Revised Budget'!P87,'Original Budget'!P87)</f>
        <v>0</v>
      </c>
      <c r="Q87" s="340">
        <f>IF($E$5="REVISED BUDGET",'Revised Budget'!Q87,'Original Budget'!Q87)</f>
        <v>0</v>
      </c>
      <c r="R87" s="55">
        <f t="shared" si="17"/>
        <v>0</v>
      </c>
      <c r="T87" s="268">
        <f t="shared" si="18"/>
        <v>0</v>
      </c>
      <c r="U87" s="24"/>
      <c r="V87" s="290"/>
    </row>
    <row r="88" spans="1:22" s="11" customFormat="1" ht="15" thickBot="1" x14ac:dyDescent="0.25">
      <c r="A88" s="54"/>
      <c r="B88" s="11" t="s">
        <v>985</v>
      </c>
      <c r="C88" s="5" t="s">
        <v>391</v>
      </c>
      <c r="D88" s="34">
        <v>6180260</v>
      </c>
      <c r="E88" s="262">
        <f>IF($E$5="REVISED BUDGET",'Variance Analysis'!E88,'Variance Analysis'!D88)</f>
        <v>0</v>
      </c>
      <c r="F88" s="340">
        <f>IF($E$5="REVISED BUDGET",'Revised Budget'!F92,'Original Budget'!F92)</f>
        <v>0</v>
      </c>
      <c r="G88" s="340">
        <f>IF($E$5="REVISED BUDGET",'Revised Budget'!G92,'Original Budget'!G92)</f>
        <v>0</v>
      </c>
      <c r="H88" s="340">
        <f>IF($E$5="REVISED BUDGET",'Revised Budget'!H92,'Original Budget'!H92)</f>
        <v>0</v>
      </c>
      <c r="I88" s="340">
        <f>IF($E$5="REVISED BUDGET",'Revised Budget'!I92,'Original Budget'!I92)</f>
        <v>0</v>
      </c>
      <c r="J88" s="340">
        <f>IF($E$5="REVISED BUDGET",'Revised Budget'!J92,'Original Budget'!J92)</f>
        <v>0</v>
      </c>
      <c r="K88" s="340">
        <f>IF($E$5="REVISED BUDGET",'Revised Budget'!K92,'Original Budget'!K92)</f>
        <v>0</v>
      </c>
      <c r="L88" s="340">
        <f>IF($E$5="REVISED BUDGET",'Revised Budget'!L92,'Original Budget'!L92)</f>
        <v>0</v>
      </c>
      <c r="M88" s="340">
        <f>IF($E$5="REVISED BUDGET",'Revised Budget'!M92,'Original Budget'!M92)</f>
        <v>0</v>
      </c>
      <c r="N88" s="340">
        <f>IF($E$5="REVISED BUDGET",'Revised Budget'!N92,'Original Budget'!N92)</f>
        <v>0</v>
      </c>
      <c r="O88" s="340">
        <f>IF($E$5="REVISED BUDGET",'Revised Budget'!O92,'Original Budget'!O92)</f>
        <v>0</v>
      </c>
      <c r="P88" s="340">
        <f>IF($E$5="REVISED BUDGET",'Revised Budget'!P92,'Original Budget'!P92)</f>
        <v>0</v>
      </c>
      <c r="Q88" s="340">
        <f>IF($E$5="REVISED BUDGET",'Revised Budget'!Q92,'Original Budget'!Q92)</f>
        <v>0</v>
      </c>
      <c r="R88" s="79">
        <f t="shared" si="17"/>
        <v>0</v>
      </c>
      <c r="T88" s="268">
        <f t="shared" si="18"/>
        <v>0</v>
      </c>
      <c r="U88" s="24"/>
      <c r="V88" s="292"/>
    </row>
    <row r="89" spans="1:22" s="11" customFormat="1" ht="3" customHeight="1" x14ac:dyDescent="0.2">
      <c r="A89" s="200"/>
      <c r="B89" s="201"/>
      <c r="C89" s="202"/>
      <c r="D89" s="203"/>
      <c r="E89" s="221"/>
      <c r="F89" s="218"/>
      <c r="G89" s="218"/>
      <c r="H89" s="218"/>
      <c r="I89" s="218"/>
      <c r="J89" s="218"/>
      <c r="K89" s="218"/>
      <c r="L89" s="218"/>
      <c r="M89" s="218"/>
      <c r="N89" s="218"/>
      <c r="O89" s="218"/>
      <c r="P89" s="218"/>
      <c r="Q89" s="218"/>
      <c r="R89" s="219"/>
      <c r="T89" s="268">
        <f t="shared" si="18"/>
        <v>0</v>
      </c>
      <c r="U89" s="24"/>
      <c r="V89" s="298"/>
    </row>
    <row r="90" spans="1:22" s="11" customFormat="1" ht="16.5" thickBot="1" x14ac:dyDescent="0.3">
      <c r="A90" s="206"/>
      <c r="B90" s="207" t="s">
        <v>780</v>
      </c>
      <c r="C90" s="207"/>
      <c r="D90" s="208"/>
      <c r="E90" s="264">
        <f>ROUND(SUM(E85:E88),2)</f>
        <v>0</v>
      </c>
      <c r="F90" s="217">
        <f>SUM(F85:F88)</f>
        <v>0</v>
      </c>
      <c r="G90" s="217">
        <f t="shared" ref="G90:R90" si="19">SUM(G85:G88)</f>
        <v>0</v>
      </c>
      <c r="H90" s="217">
        <f t="shared" si="19"/>
        <v>0</v>
      </c>
      <c r="I90" s="217">
        <f t="shared" si="19"/>
        <v>0</v>
      </c>
      <c r="J90" s="217">
        <f t="shared" si="19"/>
        <v>0</v>
      </c>
      <c r="K90" s="217">
        <f t="shared" si="19"/>
        <v>0</v>
      </c>
      <c r="L90" s="217">
        <f t="shared" si="19"/>
        <v>0</v>
      </c>
      <c r="M90" s="217">
        <f t="shared" si="19"/>
        <v>0</v>
      </c>
      <c r="N90" s="217">
        <f t="shared" si="19"/>
        <v>0</v>
      </c>
      <c r="O90" s="217">
        <f t="shared" si="19"/>
        <v>0</v>
      </c>
      <c r="P90" s="217">
        <f t="shared" si="19"/>
        <v>0</v>
      </c>
      <c r="Q90" s="217">
        <f t="shared" si="19"/>
        <v>0</v>
      </c>
      <c r="R90" s="210">
        <f t="shared" si="19"/>
        <v>0</v>
      </c>
      <c r="T90" s="272">
        <f>SUM(T85:T88)</f>
        <v>0</v>
      </c>
      <c r="U90" s="24"/>
      <c r="V90" s="294"/>
    </row>
    <row r="91" spans="1:22" s="11" customFormat="1" ht="12" customHeight="1" thickBot="1" x14ac:dyDescent="0.3">
      <c r="B91" s="36"/>
      <c r="C91" s="5"/>
      <c r="D91" s="34"/>
      <c r="E91" s="39"/>
      <c r="F91" s="28"/>
      <c r="G91" s="28"/>
      <c r="H91" s="28"/>
      <c r="I91" s="28"/>
      <c r="J91" s="28"/>
      <c r="K91" s="28"/>
      <c r="L91" s="28"/>
      <c r="M91" s="28"/>
      <c r="N91" s="28"/>
      <c r="O91" s="28"/>
      <c r="P91" s="28"/>
      <c r="Q91" s="28"/>
      <c r="R91" s="1"/>
      <c r="T91" s="1"/>
      <c r="U91" s="24"/>
      <c r="V91" s="302"/>
    </row>
    <row r="92" spans="1:22" s="11" customFormat="1" ht="16.5" thickBot="1" x14ac:dyDescent="0.3">
      <c r="A92" s="125"/>
      <c r="B92" s="126" t="s">
        <v>850</v>
      </c>
      <c r="C92" s="126"/>
      <c r="D92" s="127"/>
      <c r="E92" s="128"/>
      <c r="F92" s="129"/>
      <c r="G92" s="129"/>
      <c r="H92" s="129"/>
      <c r="I92" s="129"/>
      <c r="J92" s="129"/>
      <c r="K92" s="129"/>
      <c r="L92" s="129"/>
      <c r="M92" s="129"/>
      <c r="N92" s="129"/>
      <c r="O92" s="129"/>
      <c r="P92" s="129"/>
      <c r="Q92" s="129"/>
      <c r="R92" s="130"/>
      <c r="T92" s="278"/>
      <c r="U92" s="24"/>
      <c r="V92" s="303"/>
    </row>
    <row r="93" spans="1:22" s="11" customFormat="1" ht="14.25" x14ac:dyDescent="0.2">
      <c r="A93" s="50"/>
      <c r="B93" s="51" t="s">
        <v>417</v>
      </c>
      <c r="C93" s="80" t="s">
        <v>782</v>
      </c>
      <c r="D93" s="81"/>
      <c r="E93" s="89">
        <f>IFERROR(SUM('Original Budget'!E97),"")</f>
        <v>0</v>
      </c>
      <c r="F93" s="89"/>
      <c r="G93" s="89"/>
      <c r="H93" s="89"/>
      <c r="I93" s="89"/>
      <c r="J93" s="89"/>
      <c r="K93" s="89"/>
      <c r="L93" s="89"/>
      <c r="M93" s="89"/>
      <c r="N93" s="89"/>
      <c r="O93" s="89"/>
      <c r="P93" s="89"/>
      <c r="Q93" s="89"/>
      <c r="R93" s="211">
        <f>E93</f>
        <v>0</v>
      </c>
      <c r="T93" s="268">
        <f t="shared" ref="T93:T95" si="20">R93-E93</f>
        <v>0</v>
      </c>
      <c r="U93" s="24"/>
      <c r="V93" s="301"/>
    </row>
    <row r="94" spans="1:22" s="11" customFormat="1" ht="14.25" x14ac:dyDescent="0.2">
      <c r="A94" s="54"/>
      <c r="B94" s="11" t="s">
        <v>418</v>
      </c>
      <c r="C94" s="5" t="s">
        <v>783</v>
      </c>
      <c r="D94" s="34"/>
      <c r="E94" s="39">
        <f>IFERROR(SUM('Original Budget'!E98),"")</f>
        <v>0</v>
      </c>
      <c r="F94" s="39"/>
      <c r="G94" s="39"/>
      <c r="H94" s="39"/>
      <c r="I94" s="39"/>
      <c r="J94" s="39"/>
      <c r="K94" s="39"/>
      <c r="L94" s="39"/>
      <c r="M94" s="39"/>
      <c r="N94" s="39"/>
      <c r="O94" s="39"/>
      <c r="P94" s="39"/>
      <c r="Q94" s="39"/>
      <c r="R94" s="212">
        <f>E94</f>
        <v>0</v>
      </c>
      <c r="T94" s="854">
        <f t="shared" si="20"/>
        <v>0</v>
      </c>
      <c r="U94" s="24"/>
      <c r="V94" s="291"/>
    </row>
    <row r="95" spans="1:22" s="11" customFormat="1" ht="14.25" x14ac:dyDescent="0.2">
      <c r="A95" s="118"/>
      <c r="B95" s="119" t="s">
        <v>421</v>
      </c>
      <c r="C95" s="120" t="s">
        <v>784</v>
      </c>
      <c r="D95" s="121"/>
      <c r="E95" s="122">
        <f>IFERROR(SUM('Original Budget'!E99),"")</f>
        <v>0</v>
      </c>
      <c r="F95" s="122"/>
      <c r="G95" s="122"/>
      <c r="H95" s="122"/>
      <c r="I95" s="122"/>
      <c r="J95" s="122"/>
      <c r="K95" s="122"/>
      <c r="L95" s="122"/>
      <c r="M95" s="122"/>
      <c r="N95" s="122"/>
      <c r="O95" s="122"/>
      <c r="P95" s="122"/>
      <c r="Q95" s="122"/>
      <c r="R95" s="213">
        <f>E95</f>
        <v>0</v>
      </c>
      <c r="T95" s="855">
        <f t="shared" si="20"/>
        <v>0</v>
      </c>
      <c r="U95" s="24"/>
      <c r="V95" s="304"/>
    </row>
    <row r="96" spans="1:22" s="1" customFormat="1" ht="15.75" thickBot="1" x14ac:dyDescent="0.3">
      <c r="A96" s="98"/>
      <c r="B96" s="90" t="s">
        <v>785</v>
      </c>
      <c r="C96" s="99"/>
      <c r="D96" s="59"/>
      <c r="E96" s="100">
        <f>SUM(E93:E95)</f>
        <v>0</v>
      </c>
      <c r="F96" s="100"/>
      <c r="G96" s="100"/>
      <c r="H96" s="100"/>
      <c r="I96" s="100"/>
      <c r="J96" s="100"/>
      <c r="K96" s="100"/>
      <c r="L96" s="100"/>
      <c r="M96" s="100"/>
      <c r="N96" s="100"/>
      <c r="O96" s="100"/>
      <c r="P96" s="100"/>
      <c r="Q96" s="100"/>
      <c r="R96" s="214">
        <f>SUM(R93:R95)</f>
        <v>0</v>
      </c>
      <c r="T96" s="856">
        <f>SUM(T93:T95)</f>
        <v>0</v>
      </c>
      <c r="U96" s="24"/>
      <c r="V96" s="305"/>
    </row>
    <row r="97" spans="1:22" s="11" customFormat="1" ht="3" customHeight="1" thickBot="1" x14ac:dyDescent="0.25">
      <c r="A97" s="54"/>
      <c r="B97" s="1"/>
      <c r="C97" s="5"/>
      <c r="D97" s="34"/>
      <c r="E97" s="39"/>
      <c r="F97" s="39"/>
      <c r="G97" s="39"/>
      <c r="H97" s="39"/>
      <c r="I97" s="39"/>
      <c r="J97" s="39"/>
      <c r="K97" s="39"/>
      <c r="L97" s="39"/>
      <c r="M97" s="39"/>
      <c r="N97" s="39"/>
      <c r="O97" s="39"/>
      <c r="P97" s="39"/>
      <c r="Q97" s="39"/>
      <c r="R97" s="212"/>
      <c r="T97" s="857"/>
      <c r="U97" s="24"/>
      <c r="V97" s="306"/>
    </row>
    <row r="98" spans="1:22" s="11" customFormat="1" ht="14.25" x14ac:dyDescent="0.2">
      <c r="A98" s="50"/>
      <c r="B98" s="92" t="s">
        <v>419</v>
      </c>
      <c r="C98" s="80" t="s">
        <v>786</v>
      </c>
      <c r="D98" s="81"/>
      <c r="E98" s="89">
        <f>IFERROR(SUM('Original Budget'!E102),"")</f>
        <v>0</v>
      </c>
      <c r="F98" s="89"/>
      <c r="G98" s="89"/>
      <c r="H98" s="89"/>
      <c r="I98" s="89"/>
      <c r="J98" s="89"/>
      <c r="K98" s="89"/>
      <c r="L98" s="89"/>
      <c r="M98" s="89"/>
      <c r="N98" s="89"/>
      <c r="O98" s="89"/>
      <c r="P98" s="89"/>
      <c r="Q98" s="89"/>
      <c r="R98" s="211">
        <f>E98</f>
        <v>0</v>
      </c>
      <c r="T98" s="854">
        <f t="shared" ref="T98:T99" si="21">R98-E98</f>
        <v>0</v>
      </c>
      <c r="U98" s="24"/>
      <c r="V98" s="301"/>
    </row>
    <row r="99" spans="1:22" s="11" customFormat="1" ht="14.25" x14ac:dyDescent="0.2">
      <c r="A99" s="118"/>
      <c r="B99" s="124" t="s">
        <v>420</v>
      </c>
      <c r="C99" s="120" t="s">
        <v>787</v>
      </c>
      <c r="D99" s="121"/>
      <c r="E99" s="122">
        <f>IFERROR(SUM('Original Budget'!E103),"")</f>
        <v>0</v>
      </c>
      <c r="F99" s="122"/>
      <c r="G99" s="122"/>
      <c r="H99" s="122"/>
      <c r="I99" s="122"/>
      <c r="J99" s="122"/>
      <c r="K99" s="122"/>
      <c r="L99" s="122"/>
      <c r="M99" s="122"/>
      <c r="N99" s="122"/>
      <c r="O99" s="122"/>
      <c r="P99" s="122"/>
      <c r="Q99" s="122"/>
      <c r="R99" s="213">
        <f>E99</f>
        <v>0</v>
      </c>
      <c r="T99" s="854">
        <f t="shared" si="21"/>
        <v>0</v>
      </c>
      <c r="U99" s="24"/>
      <c r="V99" s="304"/>
    </row>
    <row r="100" spans="1:22" s="1" customFormat="1" ht="15.75" thickBot="1" x14ac:dyDescent="0.3">
      <c r="A100" s="98"/>
      <c r="B100" s="90" t="s">
        <v>788</v>
      </c>
      <c r="C100" s="99"/>
      <c r="D100" s="59"/>
      <c r="E100" s="100">
        <f>SUM(E98:E99)</f>
        <v>0</v>
      </c>
      <c r="F100" s="100"/>
      <c r="G100" s="100"/>
      <c r="H100" s="100"/>
      <c r="I100" s="100"/>
      <c r="J100" s="100"/>
      <c r="K100" s="100"/>
      <c r="L100" s="100"/>
      <c r="M100" s="100"/>
      <c r="N100" s="100"/>
      <c r="O100" s="100"/>
      <c r="P100" s="100"/>
      <c r="Q100" s="100"/>
      <c r="R100" s="214">
        <f>SUM(R98:R99)</f>
        <v>0</v>
      </c>
      <c r="T100" s="858">
        <f>SUM(T98:T99)</f>
        <v>0</v>
      </c>
      <c r="U100" s="24"/>
      <c r="V100" s="305"/>
    </row>
    <row r="101" spans="1:22" s="11" customFormat="1" ht="3" customHeight="1" x14ac:dyDescent="0.2">
      <c r="A101" s="93"/>
      <c r="B101" s="117"/>
      <c r="C101" s="111"/>
      <c r="D101" s="95"/>
      <c r="E101" s="96"/>
      <c r="F101" s="96"/>
      <c r="G101" s="96"/>
      <c r="H101" s="96"/>
      <c r="I101" s="96"/>
      <c r="J101" s="96"/>
      <c r="K101" s="96"/>
      <c r="L101" s="96"/>
      <c r="M101" s="96"/>
      <c r="N101" s="96"/>
      <c r="O101" s="96"/>
      <c r="P101" s="96"/>
      <c r="Q101" s="96"/>
      <c r="R101" s="215"/>
      <c r="T101" s="859"/>
      <c r="U101" s="24"/>
      <c r="V101" s="307"/>
    </row>
    <row r="102" spans="1:22" s="1" customFormat="1" ht="15.75" thickBot="1" x14ac:dyDescent="0.3">
      <c r="A102" s="131"/>
      <c r="B102" s="132" t="s">
        <v>789</v>
      </c>
      <c r="C102" s="133"/>
      <c r="D102" s="134"/>
      <c r="E102" s="135">
        <f>E96+E100</f>
        <v>0</v>
      </c>
      <c r="F102" s="135"/>
      <c r="G102" s="135"/>
      <c r="H102" s="135"/>
      <c r="I102" s="135"/>
      <c r="J102" s="135"/>
      <c r="K102" s="135"/>
      <c r="L102" s="135"/>
      <c r="M102" s="135"/>
      <c r="N102" s="135"/>
      <c r="O102" s="135"/>
      <c r="P102" s="135"/>
      <c r="Q102" s="135"/>
      <c r="R102" s="216">
        <f>R96+R100</f>
        <v>0</v>
      </c>
      <c r="T102" s="860">
        <f>T96+T100</f>
        <v>0</v>
      </c>
      <c r="U102" s="24"/>
      <c r="V102" s="308"/>
    </row>
    <row r="103" spans="1:22" s="11" customFormat="1" ht="15" thickBot="1" x14ac:dyDescent="0.25">
      <c r="B103" s="1"/>
      <c r="C103" s="5"/>
      <c r="D103" s="34"/>
      <c r="E103" s="39"/>
      <c r="F103" s="39"/>
      <c r="G103" s="39"/>
      <c r="H103" s="39"/>
      <c r="I103" s="39"/>
      <c r="J103" s="39"/>
      <c r="K103" s="39"/>
      <c r="L103" s="39"/>
      <c r="M103" s="39"/>
      <c r="N103" s="39"/>
      <c r="O103" s="39"/>
      <c r="P103" s="39"/>
      <c r="Q103" s="39"/>
      <c r="R103" s="32"/>
      <c r="T103" s="284"/>
      <c r="U103" s="24"/>
      <c r="V103" s="302"/>
    </row>
    <row r="104" spans="1:22" s="11" customFormat="1" ht="16.5" thickBot="1" x14ac:dyDescent="0.3">
      <c r="A104" s="200"/>
      <c r="B104" s="220" t="s">
        <v>790</v>
      </c>
      <c r="C104" s="220"/>
      <c r="D104" s="203"/>
      <c r="E104" s="221"/>
      <c r="F104" s="221"/>
      <c r="G104" s="221"/>
      <c r="H104" s="221"/>
      <c r="I104" s="221"/>
      <c r="J104" s="221"/>
      <c r="K104" s="221"/>
      <c r="L104" s="221"/>
      <c r="M104" s="221"/>
      <c r="N104" s="221"/>
      <c r="O104" s="221"/>
      <c r="P104" s="221"/>
      <c r="Q104" s="221"/>
      <c r="R104" s="222"/>
      <c r="T104" s="285"/>
      <c r="U104" s="24"/>
      <c r="V104" s="298"/>
    </row>
    <row r="105" spans="1:22" s="11" customFormat="1" ht="14.25" x14ac:dyDescent="0.2">
      <c r="A105" s="50"/>
      <c r="B105" s="51" t="s">
        <v>417</v>
      </c>
      <c r="C105" s="80" t="s">
        <v>782</v>
      </c>
      <c r="D105" s="81"/>
      <c r="E105" s="89"/>
      <c r="F105" s="89"/>
      <c r="G105" s="89"/>
      <c r="H105" s="89"/>
      <c r="I105" s="89"/>
      <c r="J105" s="89"/>
      <c r="K105" s="89"/>
      <c r="L105" s="89"/>
      <c r="M105" s="89"/>
      <c r="N105" s="89"/>
      <c r="O105" s="89"/>
      <c r="P105" s="89"/>
      <c r="Q105" s="89"/>
      <c r="R105" s="211"/>
      <c r="T105" s="279">
        <f t="shared" ref="T105:T107" si="22">R105-E105</f>
        <v>0</v>
      </c>
      <c r="U105" s="24"/>
      <c r="V105" s="301"/>
    </row>
    <row r="106" spans="1:22" s="11" customFormat="1" ht="14.25" x14ac:dyDescent="0.2">
      <c r="A106" s="54"/>
      <c r="B106" s="11" t="s">
        <v>418</v>
      </c>
      <c r="C106" s="5" t="str">
        <f>IF(E106&lt;0,"Uncommitted Revenue - THIS IS A DEFICIT BALANCE","Uncommitted Revenue")</f>
        <v>Uncommitted Revenue</v>
      </c>
      <c r="D106" s="34"/>
      <c r="E106" s="39">
        <f>-SUM(E96)-SUM(E31+E74)-E107</f>
        <v>0</v>
      </c>
      <c r="F106" s="39"/>
      <c r="G106" s="39"/>
      <c r="H106" s="39"/>
      <c r="I106" s="39"/>
      <c r="J106" s="39"/>
      <c r="K106" s="39"/>
      <c r="L106" s="39"/>
      <c r="M106" s="39"/>
      <c r="N106" s="39"/>
      <c r="O106" s="39"/>
      <c r="P106" s="39"/>
      <c r="Q106" s="39"/>
      <c r="R106" s="212">
        <f>-SUM(R96)-SUM(R31+R74)-R107</f>
        <v>0</v>
      </c>
      <c r="T106" s="280">
        <f t="shared" si="22"/>
        <v>0</v>
      </c>
      <c r="U106" s="24"/>
      <c r="V106" s="291"/>
    </row>
    <row r="107" spans="1:22" s="11" customFormat="1" ht="14.25" x14ac:dyDescent="0.2">
      <c r="A107" s="118"/>
      <c r="B107" s="119" t="s">
        <v>421</v>
      </c>
      <c r="C107" s="120" t="s">
        <v>784</v>
      </c>
      <c r="D107" s="121"/>
      <c r="E107" s="122">
        <f>-SUM(E95+E28+E29+E71+E72)</f>
        <v>0</v>
      </c>
      <c r="F107" s="122"/>
      <c r="G107" s="122"/>
      <c r="H107" s="122"/>
      <c r="I107" s="122"/>
      <c r="J107" s="122"/>
      <c r="K107" s="122"/>
      <c r="L107" s="122"/>
      <c r="M107" s="122"/>
      <c r="N107" s="122"/>
      <c r="O107" s="122"/>
      <c r="P107" s="122"/>
      <c r="Q107" s="122"/>
      <c r="R107" s="213">
        <f>-SUM(R95+R28+R29+R71+R72)</f>
        <v>0</v>
      </c>
      <c r="T107" s="281">
        <f t="shared" si="22"/>
        <v>0</v>
      </c>
      <c r="U107" s="24"/>
      <c r="V107" s="304"/>
    </row>
    <row r="108" spans="1:22" s="1" customFormat="1" ht="15.75" thickBot="1" x14ac:dyDescent="0.3">
      <c r="A108" s="98"/>
      <c r="B108" s="90" t="s">
        <v>785</v>
      </c>
      <c r="C108" s="99"/>
      <c r="D108" s="59"/>
      <c r="E108" s="100">
        <f>SUM(E106:E107)</f>
        <v>0</v>
      </c>
      <c r="F108" s="100"/>
      <c r="G108" s="100"/>
      <c r="H108" s="100"/>
      <c r="I108" s="100"/>
      <c r="J108" s="100"/>
      <c r="K108" s="100"/>
      <c r="L108" s="100"/>
      <c r="M108" s="100"/>
      <c r="N108" s="100"/>
      <c r="O108" s="100"/>
      <c r="P108" s="100"/>
      <c r="Q108" s="100"/>
      <c r="R108" s="214">
        <f>SUM(R106:R107)</f>
        <v>0</v>
      </c>
      <c r="T108" s="282">
        <f>SUM(T105:T107)</f>
        <v>0</v>
      </c>
      <c r="U108" s="24"/>
      <c r="V108" s="305"/>
    </row>
    <row r="109" spans="1:22" s="11" customFormat="1" ht="3" customHeight="1" thickBot="1" x14ac:dyDescent="0.25">
      <c r="A109" s="54"/>
      <c r="B109" s="1"/>
      <c r="C109" s="5"/>
      <c r="D109" s="34"/>
      <c r="E109" s="39"/>
      <c r="F109" s="39"/>
      <c r="G109" s="39"/>
      <c r="H109" s="39"/>
      <c r="I109" s="39"/>
      <c r="J109" s="39"/>
      <c r="K109" s="39"/>
      <c r="L109" s="39"/>
      <c r="M109" s="39"/>
      <c r="N109" s="39"/>
      <c r="O109" s="39"/>
      <c r="P109" s="39"/>
      <c r="Q109" s="39"/>
      <c r="R109" s="212"/>
      <c r="T109" s="283"/>
      <c r="U109" s="24"/>
      <c r="V109" s="306"/>
    </row>
    <row r="110" spans="1:22" s="11" customFormat="1" ht="14.25" x14ac:dyDescent="0.2">
      <c r="A110" s="50"/>
      <c r="B110" s="92" t="s">
        <v>419</v>
      </c>
      <c r="C110" s="80" t="str">
        <f>IF(E110&gt;-0.1,"Devolved Formula Capital","Devolved Formula Capital - THIS CANNOT BE A DEFICIT FIGURE")</f>
        <v>Devolved Formula Capital</v>
      </c>
      <c r="D110" s="81"/>
      <c r="E110" s="89">
        <f>IF(-SUM(E98+E78)&lt;E90,0,-SUM(E98+E78+E90))</f>
        <v>0</v>
      </c>
      <c r="F110" s="89"/>
      <c r="G110" s="89"/>
      <c r="H110" s="89"/>
      <c r="I110" s="89"/>
      <c r="J110" s="89"/>
      <c r="K110" s="89"/>
      <c r="L110" s="89"/>
      <c r="M110" s="89"/>
      <c r="N110" s="89"/>
      <c r="O110" s="89"/>
      <c r="P110" s="89"/>
      <c r="Q110" s="89"/>
      <c r="R110" s="211">
        <f>IF(-SUM(R98+R78)&lt;R90,0,-SUM(R98+R78+R90))</f>
        <v>0</v>
      </c>
      <c r="T110" s="279">
        <f t="shared" ref="T110:T111" si="23">R110-E110</f>
        <v>0</v>
      </c>
      <c r="U110" s="24"/>
      <c r="V110" s="301"/>
    </row>
    <row r="111" spans="1:22" s="11" customFormat="1" ht="14.25" x14ac:dyDescent="0.2">
      <c r="A111" s="118"/>
      <c r="B111" s="124" t="s">
        <v>420</v>
      </c>
      <c r="C111" s="120" t="str">
        <f>IF(E111&lt;0,"Other Capital - THIS CANNOT BE A DEFICIT - PLEASE CORRECT","Other Capital")</f>
        <v>Other Capital</v>
      </c>
      <c r="D111" s="121"/>
      <c r="E111" s="122">
        <f>-SUM(E100+E82+E90+E110)</f>
        <v>0</v>
      </c>
      <c r="F111" s="122"/>
      <c r="G111" s="122"/>
      <c r="H111" s="122"/>
      <c r="I111" s="122"/>
      <c r="J111" s="122"/>
      <c r="K111" s="122"/>
      <c r="L111" s="122"/>
      <c r="M111" s="122"/>
      <c r="N111" s="122"/>
      <c r="O111" s="122"/>
      <c r="P111" s="122"/>
      <c r="Q111" s="122"/>
      <c r="R111" s="213">
        <f>-SUM(R100+R82+R90+R110)</f>
        <v>0</v>
      </c>
      <c r="T111" s="281">
        <f t="shared" si="23"/>
        <v>0</v>
      </c>
      <c r="U111" s="24"/>
      <c r="V111" s="304"/>
    </row>
    <row r="112" spans="1:22" s="1" customFormat="1" ht="15.75" thickBot="1" x14ac:dyDescent="0.3">
      <c r="A112" s="98"/>
      <c r="B112" s="90" t="s">
        <v>788</v>
      </c>
      <c r="C112" s="99"/>
      <c r="D112" s="59"/>
      <c r="E112" s="100">
        <f>SUM(E110:E111)</f>
        <v>0</v>
      </c>
      <c r="F112" s="100"/>
      <c r="G112" s="100"/>
      <c r="H112" s="100"/>
      <c r="I112" s="100"/>
      <c r="J112" s="100"/>
      <c r="K112" s="100"/>
      <c r="L112" s="100"/>
      <c r="M112" s="100"/>
      <c r="N112" s="100"/>
      <c r="O112" s="100"/>
      <c r="P112" s="100"/>
      <c r="Q112" s="100"/>
      <c r="R112" s="214">
        <f>SUM(R110:R111)</f>
        <v>0</v>
      </c>
      <c r="T112" s="282">
        <f>SUM(T110:T111)</f>
        <v>0</v>
      </c>
      <c r="U112" s="24"/>
      <c r="V112" s="305"/>
    </row>
    <row r="113" spans="1:22" s="11" customFormat="1" ht="3" customHeight="1" x14ac:dyDescent="0.2">
      <c r="A113" s="200"/>
      <c r="B113" s="223"/>
      <c r="C113" s="202"/>
      <c r="D113" s="203"/>
      <c r="E113" s="221"/>
      <c r="F113" s="221"/>
      <c r="G113" s="221"/>
      <c r="H113" s="221"/>
      <c r="I113" s="221"/>
      <c r="J113" s="221"/>
      <c r="K113" s="221"/>
      <c r="L113" s="221"/>
      <c r="M113" s="221"/>
      <c r="N113" s="221"/>
      <c r="O113" s="221"/>
      <c r="P113" s="221"/>
      <c r="Q113" s="221"/>
      <c r="R113" s="222"/>
      <c r="T113" s="285"/>
      <c r="U113" s="24"/>
      <c r="V113" s="298"/>
    </row>
    <row r="114" spans="1:22" s="101" customFormat="1" ht="25.9" customHeight="1" thickBot="1" x14ac:dyDescent="0.25">
      <c r="A114" s="224"/>
      <c r="B114" s="225" t="str">
        <f>IF(E114&lt;0,"DEFICIT BALANCE CARRIED FORWARD","SURPLUS BALANCE CARRIED FORWARD")</f>
        <v>SURPLUS BALANCE CARRIED FORWARD</v>
      </c>
      <c r="C114" s="226"/>
      <c r="D114" s="227"/>
      <c r="E114" s="228">
        <f>E108+E112</f>
        <v>0</v>
      </c>
      <c r="F114" s="228"/>
      <c r="G114" s="228"/>
      <c r="H114" s="228"/>
      <c r="I114" s="228"/>
      <c r="J114" s="228"/>
      <c r="K114" s="228"/>
      <c r="L114" s="228"/>
      <c r="M114" s="228"/>
      <c r="N114" s="228"/>
      <c r="O114" s="228"/>
      <c r="P114" s="228"/>
      <c r="Q114" s="228"/>
      <c r="R114" s="229">
        <f>R108+R112</f>
        <v>0</v>
      </c>
      <c r="T114" s="229">
        <f>T108+T112</f>
        <v>0</v>
      </c>
      <c r="U114" s="24"/>
      <c r="V114" s="309"/>
    </row>
    <row r="115" spans="1:22" s="11" customFormat="1" ht="14.25" x14ac:dyDescent="0.2">
      <c r="B115" s="1"/>
      <c r="C115" s="5"/>
      <c r="D115" s="34"/>
      <c r="E115" s="39"/>
      <c r="F115" s="28"/>
      <c r="G115" s="28"/>
      <c r="H115" s="28"/>
      <c r="I115" s="28"/>
      <c r="J115" s="28"/>
      <c r="K115" s="28"/>
      <c r="L115" s="28"/>
      <c r="M115" s="28"/>
      <c r="N115" s="28"/>
      <c r="O115" s="28"/>
      <c r="P115" s="28"/>
      <c r="Q115" s="28"/>
      <c r="R115" s="1"/>
      <c r="T115" s="1"/>
      <c r="U115" s="24"/>
      <c r="V115" s="302"/>
    </row>
    <row r="116" spans="1:22" s="11" customFormat="1" ht="12" customHeight="1" x14ac:dyDescent="0.3">
      <c r="B116" s="41"/>
      <c r="C116" s="5"/>
      <c r="D116" s="5"/>
      <c r="E116" s="27"/>
      <c r="F116" s="28"/>
      <c r="G116" s="28"/>
      <c r="H116" s="28"/>
      <c r="I116" s="28"/>
      <c r="J116" s="28"/>
      <c r="K116" s="28"/>
      <c r="L116" s="28"/>
      <c r="M116" s="28"/>
      <c r="N116" s="28"/>
      <c r="O116" s="28"/>
      <c r="P116" s="28"/>
      <c r="Q116" s="28"/>
      <c r="R116" s="1"/>
      <c r="T116" s="1"/>
      <c r="U116" s="24"/>
      <c r="V116" s="302"/>
    </row>
    <row r="117" spans="1:22" s="11" customFormat="1" ht="12" customHeight="1" x14ac:dyDescent="0.2">
      <c r="R117" s="1"/>
      <c r="T117" s="1"/>
      <c r="U117" s="24"/>
      <c r="V117" s="302"/>
    </row>
    <row r="118" spans="1:22" s="11" customFormat="1" ht="12" customHeight="1" x14ac:dyDescent="0.2">
      <c r="R118" s="1"/>
      <c r="T118" s="1"/>
      <c r="U118" s="24"/>
      <c r="V118" s="302"/>
    </row>
    <row r="119" spans="1:22" s="11" customFormat="1" ht="12" customHeight="1" x14ac:dyDescent="0.2">
      <c r="R119" s="1"/>
      <c r="T119" s="1"/>
      <c r="U119" s="24"/>
      <c r="V119" s="302"/>
    </row>
    <row r="120" spans="1:22" s="11" customFormat="1" ht="12" customHeight="1" x14ac:dyDescent="0.2">
      <c r="R120" s="1"/>
      <c r="T120" s="1"/>
      <c r="U120" s="24"/>
      <c r="V120" s="302"/>
    </row>
    <row r="121" spans="1:22" s="11" customFormat="1" ht="12" customHeight="1" x14ac:dyDescent="0.2">
      <c r="R121" s="1"/>
      <c r="T121" s="1"/>
      <c r="U121" s="24"/>
      <c r="V121" s="302"/>
    </row>
    <row r="122" spans="1:22" s="11" customFormat="1" ht="12" customHeight="1" x14ac:dyDescent="0.2">
      <c r="R122" s="1"/>
      <c r="T122" s="1"/>
      <c r="U122" s="24"/>
      <c r="V122" s="302"/>
    </row>
    <row r="123" spans="1:22" s="11" customFormat="1" ht="12" customHeight="1" x14ac:dyDescent="0.2">
      <c r="R123" s="1"/>
      <c r="T123" s="1"/>
      <c r="U123" s="24"/>
      <c r="V123" s="302"/>
    </row>
    <row r="124" spans="1:22" s="11" customFormat="1" ht="12" customHeight="1" x14ac:dyDescent="0.2">
      <c r="R124" s="1"/>
      <c r="T124" s="1"/>
      <c r="U124" s="24"/>
      <c r="V124" s="302"/>
    </row>
    <row r="125" spans="1:22" s="11" customFormat="1" ht="12" customHeight="1" x14ac:dyDescent="0.2">
      <c r="R125" s="1"/>
      <c r="T125" s="1"/>
      <c r="U125" s="24"/>
      <c r="V125" s="302"/>
    </row>
    <row r="126" spans="1:22" s="11" customFormat="1" ht="12" customHeight="1" x14ac:dyDescent="0.2">
      <c r="R126" s="1"/>
      <c r="T126" s="1"/>
      <c r="U126" s="24"/>
      <c r="V126" s="302"/>
    </row>
    <row r="127" spans="1:22" s="11" customFormat="1" ht="12" customHeight="1" x14ac:dyDescent="0.2">
      <c r="R127" s="1"/>
      <c r="T127" s="1"/>
      <c r="U127" s="24"/>
      <c r="V127" s="302"/>
    </row>
    <row r="128" spans="1:22" s="11" customFormat="1" ht="12" customHeight="1" x14ac:dyDescent="0.2">
      <c r="R128" s="1"/>
      <c r="T128" s="1"/>
      <c r="U128" s="24"/>
      <c r="V128" s="302"/>
    </row>
    <row r="129" spans="18:22" s="11" customFormat="1" ht="12" customHeight="1" x14ac:dyDescent="0.2">
      <c r="R129" s="1"/>
      <c r="T129" s="1"/>
      <c r="U129" s="24"/>
      <c r="V129" s="302"/>
    </row>
    <row r="130" spans="18:22" s="11" customFormat="1" ht="12" customHeight="1" x14ac:dyDescent="0.2">
      <c r="R130" s="1"/>
      <c r="T130" s="1"/>
      <c r="U130" s="24"/>
      <c r="V130" s="302"/>
    </row>
    <row r="131" spans="18:22" s="11" customFormat="1" ht="12" customHeight="1" x14ac:dyDescent="0.2">
      <c r="R131" s="1"/>
      <c r="T131" s="1"/>
      <c r="U131" s="24"/>
      <c r="V131" s="302"/>
    </row>
    <row r="132" spans="18:22" s="11" customFormat="1" ht="12" customHeight="1" x14ac:dyDescent="0.2">
      <c r="R132" s="1"/>
      <c r="T132" s="1"/>
      <c r="U132" s="24"/>
      <c r="V132" s="302"/>
    </row>
    <row r="133" spans="18:22" ht="12" customHeight="1" x14ac:dyDescent="0.2"/>
    <row r="134" spans="18:22" ht="12" customHeight="1" x14ac:dyDescent="0.2"/>
    <row r="135" spans="18:22" ht="12" customHeight="1" x14ac:dyDescent="0.2"/>
    <row r="136" spans="18:22" ht="12" customHeight="1" x14ac:dyDescent="0.2"/>
    <row r="137" spans="18:22" ht="12" customHeight="1" x14ac:dyDescent="0.2"/>
    <row r="138" spans="18:22" ht="12" customHeight="1" x14ac:dyDescent="0.2"/>
    <row r="139" spans="18:22" ht="12" customHeight="1" x14ac:dyDescent="0.2"/>
    <row r="140" spans="18:22" ht="12" customHeight="1" x14ac:dyDescent="0.2"/>
    <row r="141" spans="18:22" ht="12" customHeight="1" x14ac:dyDescent="0.2"/>
    <row r="142" spans="18:22" ht="12" customHeight="1" x14ac:dyDescent="0.2"/>
    <row r="143" spans="18:22" ht="12" customHeight="1" x14ac:dyDescent="0.2"/>
    <row r="144" spans="18:22" ht="12" customHeight="1" x14ac:dyDescent="0.2"/>
    <row r="145" ht="12" customHeight="1" x14ac:dyDescent="0.2"/>
    <row r="146" ht="12" customHeight="1" x14ac:dyDescent="0.2"/>
    <row r="147" ht="12" customHeight="1" x14ac:dyDescent="0.2"/>
    <row r="148" ht="12" customHeight="1" x14ac:dyDescent="0.2"/>
    <row r="149" ht="12" customHeight="1" x14ac:dyDescent="0.2"/>
    <row r="150" ht="12" customHeight="1" x14ac:dyDescent="0.2"/>
    <row r="151" ht="12" customHeight="1" x14ac:dyDescent="0.2"/>
    <row r="152" ht="12" customHeight="1" x14ac:dyDescent="0.2"/>
    <row r="153" ht="12" customHeight="1" x14ac:dyDescent="0.2"/>
    <row r="154" ht="12" customHeight="1" x14ac:dyDescent="0.2"/>
    <row r="155" ht="12" customHeight="1" x14ac:dyDescent="0.2"/>
    <row r="156" ht="12" customHeight="1" x14ac:dyDescent="0.2"/>
    <row r="157" ht="12" customHeight="1" x14ac:dyDescent="0.2"/>
    <row r="158" ht="12" customHeight="1" x14ac:dyDescent="0.2"/>
    <row r="159" ht="12" customHeight="1" x14ac:dyDescent="0.2"/>
    <row r="160" ht="12" customHeight="1" x14ac:dyDescent="0.2"/>
    <row r="161" ht="12" customHeight="1" x14ac:dyDescent="0.2"/>
    <row r="162" ht="12" customHeight="1" x14ac:dyDescent="0.2"/>
    <row r="163" ht="12" customHeight="1" x14ac:dyDescent="0.2"/>
    <row r="164" ht="12" customHeight="1" x14ac:dyDescent="0.2"/>
    <row r="165" ht="12" customHeight="1" x14ac:dyDescent="0.2"/>
    <row r="166" ht="12" customHeight="1" x14ac:dyDescent="0.2"/>
    <row r="167" ht="12" customHeight="1" x14ac:dyDescent="0.2"/>
    <row r="168" ht="12" customHeight="1" x14ac:dyDescent="0.2"/>
    <row r="169" ht="12" customHeight="1" x14ac:dyDescent="0.2"/>
    <row r="170" ht="12" customHeight="1" x14ac:dyDescent="0.2"/>
    <row r="171" ht="12" customHeight="1" x14ac:dyDescent="0.2"/>
    <row r="172" ht="12" customHeight="1" x14ac:dyDescent="0.2"/>
    <row r="173" ht="12" customHeight="1" x14ac:dyDescent="0.2"/>
    <row r="174" ht="12" customHeight="1" x14ac:dyDescent="0.2"/>
    <row r="175" ht="12" customHeight="1" x14ac:dyDescent="0.2"/>
    <row r="176" ht="12" customHeight="1" x14ac:dyDescent="0.2"/>
    <row r="177" ht="12" customHeight="1" x14ac:dyDescent="0.2"/>
    <row r="178" ht="12" customHeight="1" x14ac:dyDescent="0.2"/>
    <row r="179" ht="12" customHeight="1" x14ac:dyDescent="0.2"/>
    <row r="180" ht="12" customHeight="1" x14ac:dyDescent="0.2"/>
    <row r="181" ht="12" customHeight="1" x14ac:dyDescent="0.2"/>
    <row r="182" ht="12" customHeight="1" x14ac:dyDescent="0.2"/>
    <row r="183" ht="12" customHeight="1" x14ac:dyDescent="0.2"/>
    <row r="184" ht="12" customHeight="1" x14ac:dyDescent="0.2"/>
    <row r="185" ht="12" customHeight="1" x14ac:dyDescent="0.2"/>
    <row r="186" ht="12" customHeight="1" x14ac:dyDescent="0.2"/>
    <row r="187" ht="12" customHeight="1" x14ac:dyDescent="0.2"/>
    <row r="188" ht="12" customHeight="1" x14ac:dyDescent="0.2"/>
    <row r="189" ht="12" customHeight="1" x14ac:dyDescent="0.2"/>
    <row r="190" ht="12" customHeight="1" x14ac:dyDescent="0.2"/>
    <row r="191" ht="12" customHeight="1" x14ac:dyDescent="0.2"/>
    <row r="192" ht="12" customHeight="1" x14ac:dyDescent="0.2"/>
    <row r="193" ht="12" customHeight="1" x14ac:dyDescent="0.2"/>
    <row r="194" ht="12" customHeight="1" x14ac:dyDescent="0.2"/>
    <row r="195" ht="12" customHeight="1" x14ac:dyDescent="0.2"/>
    <row r="196" ht="12" customHeight="1" x14ac:dyDescent="0.2"/>
    <row r="197" ht="12" customHeight="1" x14ac:dyDescent="0.2"/>
    <row r="198" ht="12" customHeight="1" x14ac:dyDescent="0.2"/>
    <row r="199" ht="12" customHeight="1" x14ac:dyDescent="0.2"/>
    <row r="200" ht="12" customHeight="1" x14ac:dyDescent="0.2"/>
    <row r="201" ht="12" customHeight="1" x14ac:dyDescent="0.2"/>
    <row r="202" ht="12" customHeight="1" x14ac:dyDescent="0.2"/>
    <row r="203" ht="12" customHeight="1" x14ac:dyDescent="0.2"/>
    <row r="204" ht="12" customHeight="1" x14ac:dyDescent="0.2"/>
    <row r="205" ht="12" customHeight="1" x14ac:dyDescent="0.2"/>
    <row r="206" ht="12" customHeight="1" x14ac:dyDescent="0.2"/>
    <row r="207" ht="12" customHeight="1" x14ac:dyDescent="0.2"/>
    <row r="208" ht="12" customHeight="1" x14ac:dyDescent="0.2"/>
    <row r="209" ht="12" customHeight="1" x14ac:dyDescent="0.2"/>
    <row r="210" ht="12" customHeight="1" x14ac:dyDescent="0.2"/>
    <row r="211" ht="12" customHeight="1" x14ac:dyDescent="0.2"/>
    <row r="212" ht="12" customHeight="1" x14ac:dyDescent="0.2"/>
    <row r="213" ht="12" customHeight="1" x14ac:dyDescent="0.2"/>
    <row r="214" ht="12" customHeight="1" x14ac:dyDescent="0.2"/>
    <row r="215" ht="12" customHeight="1" x14ac:dyDescent="0.2"/>
    <row r="216" ht="12" customHeight="1" x14ac:dyDescent="0.2"/>
    <row r="217" ht="12" customHeight="1" x14ac:dyDescent="0.2"/>
    <row r="218" ht="12" customHeight="1" x14ac:dyDescent="0.2"/>
    <row r="219" ht="12" customHeight="1" x14ac:dyDescent="0.2"/>
    <row r="220" ht="12" customHeight="1" x14ac:dyDescent="0.2"/>
    <row r="221" ht="12" customHeight="1" x14ac:dyDescent="0.2"/>
    <row r="222" ht="12" customHeight="1" x14ac:dyDescent="0.2"/>
    <row r="223" ht="12" customHeight="1" x14ac:dyDescent="0.2"/>
    <row r="224" ht="12" customHeight="1" x14ac:dyDescent="0.2"/>
    <row r="225" ht="12" customHeight="1" x14ac:dyDescent="0.2"/>
    <row r="226" ht="12" customHeight="1" x14ac:dyDescent="0.2"/>
    <row r="227" ht="12" customHeight="1" x14ac:dyDescent="0.2"/>
    <row r="228" ht="12" customHeight="1" x14ac:dyDescent="0.2"/>
    <row r="229" ht="12" customHeight="1" x14ac:dyDescent="0.2"/>
    <row r="230" ht="12" customHeight="1" x14ac:dyDescent="0.2"/>
    <row r="231" ht="12" customHeight="1" x14ac:dyDescent="0.2"/>
    <row r="232" ht="12" customHeight="1" x14ac:dyDescent="0.2"/>
    <row r="233" ht="12" customHeight="1" x14ac:dyDescent="0.2"/>
    <row r="234" ht="12" customHeight="1" x14ac:dyDescent="0.2"/>
    <row r="235" ht="12" customHeight="1" x14ac:dyDescent="0.2"/>
    <row r="236" ht="12" customHeight="1" x14ac:dyDescent="0.2"/>
    <row r="237" ht="12" customHeight="1" x14ac:dyDescent="0.2"/>
    <row r="238" ht="12" customHeight="1" x14ac:dyDescent="0.2"/>
    <row r="239" ht="12" customHeight="1" x14ac:dyDescent="0.2"/>
    <row r="240" ht="12" customHeight="1" x14ac:dyDescent="0.2"/>
    <row r="241" ht="12" customHeight="1" x14ac:dyDescent="0.2"/>
    <row r="242" ht="12" customHeight="1" x14ac:dyDescent="0.2"/>
    <row r="243" ht="12" customHeight="1" x14ac:dyDescent="0.2"/>
    <row r="244" ht="12" customHeight="1" x14ac:dyDescent="0.2"/>
    <row r="245" ht="12" customHeight="1" x14ac:dyDescent="0.2"/>
    <row r="246" ht="12" customHeight="1" x14ac:dyDescent="0.2"/>
    <row r="247" ht="12" customHeight="1" x14ac:dyDescent="0.2"/>
    <row r="248" ht="12" customHeight="1" x14ac:dyDescent="0.2"/>
    <row r="249" ht="12" customHeight="1" x14ac:dyDescent="0.2"/>
    <row r="250" ht="12" customHeight="1" x14ac:dyDescent="0.2"/>
    <row r="251" ht="12" customHeight="1" x14ac:dyDescent="0.2"/>
    <row r="252" ht="12" customHeight="1" x14ac:dyDescent="0.2"/>
    <row r="253" ht="12" customHeight="1" x14ac:dyDescent="0.2"/>
    <row r="254" ht="12" customHeight="1" x14ac:dyDescent="0.2"/>
    <row r="255" ht="12" customHeight="1" x14ac:dyDescent="0.2"/>
    <row r="256" ht="12" customHeight="1" x14ac:dyDescent="0.2"/>
    <row r="257" ht="12" customHeight="1" x14ac:dyDescent="0.2"/>
    <row r="258" ht="12" customHeight="1" x14ac:dyDescent="0.2"/>
    <row r="259" ht="12" customHeight="1" x14ac:dyDescent="0.2"/>
    <row r="260" ht="12" customHeight="1" x14ac:dyDescent="0.2"/>
    <row r="261" ht="12" customHeight="1" x14ac:dyDescent="0.2"/>
    <row r="262" ht="12" customHeight="1" x14ac:dyDescent="0.2"/>
    <row r="263" ht="12" customHeight="1" x14ac:dyDescent="0.2"/>
    <row r="264" ht="12" customHeight="1" x14ac:dyDescent="0.2"/>
    <row r="265" ht="12" customHeight="1" x14ac:dyDescent="0.2"/>
    <row r="266" ht="12" customHeight="1" x14ac:dyDescent="0.2"/>
    <row r="267" ht="12" customHeight="1" x14ac:dyDescent="0.2"/>
    <row r="268" ht="12" customHeight="1" x14ac:dyDescent="0.2"/>
    <row r="269" ht="12" customHeight="1" x14ac:dyDescent="0.2"/>
    <row r="270" ht="12" customHeight="1" x14ac:dyDescent="0.2"/>
    <row r="271" ht="12" customHeight="1" x14ac:dyDescent="0.2"/>
    <row r="272" ht="12" customHeight="1" x14ac:dyDescent="0.2"/>
    <row r="273" ht="12" customHeight="1" x14ac:dyDescent="0.2"/>
    <row r="274" ht="12" customHeight="1" x14ac:dyDescent="0.2"/>
    <row r="275" ht="12" customHeight="1" x14ac:dyDescent="0.2"/>
    <row r="276" ht="12" customHeight="1" x14ac:dyDescent="0.2"/>
    <row r="277" ht="12" customHeight="1" x14ac:dyDescent="0.2"/>
    <row r="278" ht="12" customHeight="1" x14ac:dyDescent="0.2"/>
    <row r="279" ht="12" customHeight="1" x14ac:dyDescent="0.2"/>
    <row r="280" ht="12" customHeight="1" x14ac:dyDescent="0.2"/>
    <row r="281" ht="12" customHeight="1" x14ac:dyDescent="0.2"/>
    <row r="282" ht="12" customHeight="1" x14ac:dyDescent="0.2"/>
    <row r="283" ht="12" customHeight="1" x14ac:dyDescent="0.2"/>
    <row r="284" ht="12" customHeight="1" x14ac:dyDescent="0.2"/>
    <row r="285" ht="12" customHeight="1" x14ac:dyDescent="0.2"/>
    <row r="286" ht="12" customHeight="1" x14ac:dyDescent="0.2"/>
    <row r="287" ht="12" customHeight="1" x14ac:dyDescent="0.2"/>
    <row r="288" ht="12" customHeight="1" x14ac:dyDescent="0.2"/>
    <row r="289" ht="12" customHeight="1" x14ac:dyDescent="0.2"/>
    <row r="290" ht="12" customHeight="1" x14ac:dyDescent="0.2"/>
    <row r="291" ht="12" customHeight="1" x14ac:dyDescent="0.2"/>
    <row r="292" ht="12" customHeight="1" x14ac:dyDescent="0.2"/>
    <row r="293" ht="12" customHeight="1" x14ac:dyDescent="0.2"/>
    <row r="294" ht="12" customHeight="1" x14ac:dyDescent="0.2"/>
    <row r="295" ht="12" customHeight="1" x14ac:dyDescent="0.2"/>
    <row r="296" ht="12" customHeight="1" x14ac:dyDescent="0.2"/>
    <row r="297" ht="12" customHeight="1" x14ac:dyDescent="0.2"/>
    <row r="298" ht="12" customHeight="1" x14ac:dyDescent="0.2"/>
    <row r="299" ht="12" customHeight="1" x14ac:dyDescent="0.2"/>
    <row r="300" ht="12" customHeight="1" x14ac:dyDescent="0.2"/>
    <row r="301" ht="12" customHeight="1" x14ac:dyDescent="0.2"/>
    <row r="302" ht="12" customHeight="1" x14ac:dyDescent="0.2"/>
    <row r="303" ht="12" customHeight="1" x14ac:dyDescent="0.2"/>
    <row r="304" ht="12" customHeight="1" x14ac:dyDescent="0.2"/>
    <row r="305" ht="12" customHeight="1" x14ac:dyDescent="0.2"/>
    <row r="306" ht="12" customHeight="1" x14ac:dyDescent="0.2"/>
    <row r="307" ht="12" customHeight="1" x14ac:dyDescent="0.2"/>
    <row r="308" ht="12" customHeight="1" x14ac:dyDescent="0.2"/>
    <row r="309" ht="12" customHeight="1" x14ac:dyDescent="0.2"/>
    <row r="310" ht="12" customHeight="1" x14ac:dyDescent="0.2"/>
    <row r="311" ht="12" customHeight="1" x14ac:dyDescent="0.2"/>
    <row r="312" ht="12" customHeight="1" x14ac:dyDescent="0.2"/>
    <row r="313" ht="12" customHeight="1" x14ac:dyDescent="0.2"/>
    <row r="314" ht="12" customHeight="1" x14ac:dyDescent="0.2"/>
    <row r="315" ht="12" customHeight="1" x14ac:dyDescent="0.2"/>
    <row r="316" ht="12" customHeight="1" x14ac:dyDescent="0.2"/>
    <row r="317" ht="12" customHeight="1" x14ac:dyDescent="0.2"/>
    <row r="318" ht="12" customHeight="1" x14ac:dyDescent="0.2"/>
    <row r="319" ht="12" customHeight="1" x14ac:dyDescent="0.2"/>
    <row r="320" ht="12" customHeight="1" x14ac:dyDescent="0.2"/>
    <row r="321" ht="12" customHeight="1" x14ac:dyDescent="0.2"/>
    <row r="322" ht="12" customHeight="1" x14ac:dyDescent="0.2"/>
    <row r="323" ht="12" customHeight="1" x14ac:dyDescent="0.2"/>
    <row r="324" ht="12" customHeight="1" x14ac:dyDescent="0.2"/>
    <row r="325" ht="12" customHeight="1" x14ac:dyDescent="0.2"/>
    <row r="326" ht="12" customHeight="1" x14ac:dyDescent="0.2"/>
    <row r="327" ht="12" customHeight="1" x14ac:dyDescent="0.2"/>
    <row r="328" ht="12" customHeight="1" x14ac:dyDescent="0.2"/>
    <row r="329" ht="12" customHeight="1" x14ac:dyDescent="0.2"/>
    <row r="330" ht="12" customHeight="1" x14ac:dyDescent="0.2"/>
    <row r="331" ht="12" customHeight="1" x14ac:dyDescent="0.2"/>
    <row r="332" ht="12" customHeight="1" x14ac:dyDescent="0.2"/>
    <row r="333" ht="12" customHeight="1" x14ac:dyDescent="0.2"/>
    <row r="334" ht="12" customHeight="1" x14ac:dyDescent="0.2"/>
    <row r="335" ht="12" customHeight="1" x14ac:dyDescent="0.2"/>
    <row r="336" ht="12" customHeight="1" x14ac:dyDescent="0.2"/>
    <row r="337" ht="12" customHeight="1" x14ac:dyDescent="0.2"/>
    <row r="338" ht="12" customHeight="1" x14ac:dyDescent="0.2"/>
    <row r="339" ht="12" customHeight="1" x14ac:dyDescent="0.2"/>
    <row r="340" ht="12" customHeight="1" x14ac:dyDescent="0.2"/>
    <row r="341" ht="12" customHeight="1" x14ac:dyDescent="0.2"/>
    <row r="342" ht="12" customHeight="1" x14ac:dyDescent="0.2"/>
    <row r="343" ht="12" customHeight="1" x14ac:dyDescent="0.2"/>
    <row r="344" ht="12" customHeight="1" x14ac:dyDescent="0.2"/>
    <row r="345" ht="12" customHeight="1" x14ac:dyDescent="0.2"/>
    <row r="346" ht="12" customHeight="1" x14ac:dyDescent="0.2"/>
    <row r="347" ht="12" customHeight="1" x14ac:dyDescent="0.2"/>
    <row r="348" ht="12" customHeight="1" x14ac:dyDescent="0.2"/>
    <row r="349" ht="12" customHeight="1" x14ac:dyDescent="0.2"/>
    <row r="350" ht="12" customHeight="1" x14ac:dyDescent="0.2"/>
    <row r="351" ht="12" customHeight="1" x14ac:dyDescent="0.2"/>
    <row r="352" ht="12" customHeight="1" x14ac:dyDescent="0.2"/>
    <row r="353" ht="12" customHeight="1" x14ac:dyDescent="0.2"/>
    <row r="354" ht="12" customHeight="1" x14ac:dyDescent="0.2"/>
    <row r="355" ht="12" customHeight="1" x14ac:dyDescent="0.2"/>
    <row r="356" ht="12" customHeight="1" x14ac:dyDescent="0.2"/>
    <row r="357" ht="12" customHeight="1" x14ac:dyDescent="0.2"/>
    <row r="358" ht="12" customHeight="1" x14ac:dyDescent="0.2"/>
    <row r="359" ht="12" customHeight="1" x14ac:dyDescent="0.2"/>
    <row r="360" ht="12" customHeight="1" x14ac:dyDescent="0.2"/>
    <row r="361" ht="12" customHeight="1" x14ac:dyDescent="0.2"/>
    <row r="362" ht="12" customHeight="1" x14ac:dyDescent="0.2"/>
    <row r="363" ht="12" customHeight="1" x14ac:dyDescent="0.2"/>
    <row r="364" ht="12" customHeight="1" x14ac:dyDescent="0.2"/>
    <row r="365" ht="12" customHeight="1" x14ac:dyDescent="0.2"/>
    <row r="366" ht="12" customHeight="1" x14ac:dyDescent="0.2"/>
    <row r="367" ht="12" customHeight="1" x14ac:dyDescent="0.2"/>
    <row r="368" ht="12" customHeight="1" x14ac:dyDescent="0.2"/>
    <row r="369" ht="12" customHeight="1" x14ac:dyDescent="0.2"/>
    <row r="370" ht="12" customHeight="1" x14ac:dyDescent="0.2"/>
    <row r="371" ht="12" customHeight="1" x14ac:dyDescent="0.2"/>
    <row r="372" ht="12" customHeight="1" x14ac:dyDescent="0.2"/>
    <row r="373" ht="12" customHeight="1" x14ac:dyDescent="0.2"/>
    <row r="374" ht="12" customHeight="1" x14ac:dyDescent="0.2"/>
    <row r="375" ht="12" customHeight="1" x14ac:dyDescent="0.2"/>
    <row r="376" ht="12" customHeight="1" x14ac:dyDescent="0.2"/>
    <row r="377" ht="12" customHeight="1" x14ac:dyDescent="0.2"/>
    <row r="378" ht="12" customHeight="1" x14ac:dyDescent="0.2"/>
    <row r="379" ht="12" customHeight="1" x14ac:dyDescent="0.2"/>
    <row r="380" ht="12" customHeight="1" x14ac:dyDescent="0.2"/>
    <row r="381" ht="12" customHeight="1" x14ac:dyDescent="0.2"/>
    <row r="382" ht="12" customHeight="1" x14ac:dyDescent="0.2"/>
    <row r="383" ht="12" customHeight="1" x14ac:dyDescent="0.2"/>
    <row r="384" ht="12" customHeight="1" x14ac:dyDescent="0.2"/>
    <row r="385" ht="12" customHeight="1" x14ac:dyDescent="0.2"/>
    <row r="386" ht="12" customHeight="1" x14ac:dyDescent="0.2"/>
    <row r="387" ht="12" customHeight="1" x14ac:dyDescent="0.2"/>
    <row r="388" ht="12" customHeight="1" x14ac:dyDescent="0.2"/>
    <row r="389" ht="12" customHeight="1" x14ac:dyDescent="0.2"/>
    <row r="390" ht="12" customHeight="1" x14ac:dyDescent="0.2"/>
    <row r="391" ht="12" customHeight="1" x14ac:dyDescent="0.2"/>
    <row r="392" ht="12" customHeight="1" x14ac:dyDescent="0.2"/>
    <row r="393" ht="12" customHeight="1" x14ac:dyDescent="0.2"/>
    <row r="394" ht="12" customHeight="1" x14ac:dyDescent="0.2"/>
    <row r="395" ht="12" customHeight="1" x14ac:dyDescent="0.2"/>
    <row r="396" ht="12" customHeight="1" x14ac:dyDescent="0.2"/>
    <row r="397" ht="12" customHeight="1" x14ac:dyDescent="0.2"/>
    <row r="398" ht="12" customHeight="1" x14ac:dyDescent="0.2"/>
    <row r="399" ht="12" customHeight="1" x14ac:dyDescent="0.2"/>
    <row r="400" ht="12" customHeight="1" x14ac:dyDescent="0.2"/>
    <row r="401" ht="12" customHeight="1" x14ac:dyDescent="0.2"/>
    <row r="402" ht="12" customHeight="1" x14ac:dyDescent="0.2"/>
    <row r="403" ht="12" customHeight="1" x14ac:dyDescent="0.2"/>
    <row r="404" ht="12" customHeight="1" x14ac:dyDescent="0.2"/>
    <row r="405" ht="12" customHeight="1" x14ac:dyDescent="0.2"/>
    <row r="406" ht="12" customHeight="1" x14ac:dyDescent="0.2"/>
    <row r="407" ht="12" customHeight="1" x14ac:dyDescent="0.2"/>
    <row r="408" ht="12" customHeight="1" x14ac:dyDescent="0.2"/>
    <row r="409" ht="12" customHeight="1" x14ac:dyDescent="0.2"/>
    <row r="410" ht="12" customHeight="1" x14ac:dyDescent="0.2"/>
    <row r="411" ht="12" customHeight="1" x14ac:dyDescent="0.2"/>
    <row r="412" ht="12" customHeight="1" x14ac:dyDescent="0.2"/>
    <row r="413" ht="12" customHeight="1" x14ac:dyDescent="0.2"/>
    <row r="414" ht="12" customHeight="1" x14ac:dyDescent="0.2"/>
    <row r="415" ht="12" customHeight="1" x14ac:dyDescent="0.2"/>
    <row r="416" ht="12" customHeight="1" x14ac:dyDescent="0.2"/>
    <row r="417" ht="12" customHeight="1" x14ac:dyDescent="0.2"/>
    <row r="418" ht="12" customHeight="1" x14ac:dyDescent="0.2"/>
    <row r="419" ht="12" customHeight="1" x14ac:dyDescent="0.2"/>
    <row r="420" ht="12" customHeight="1" x14ac:dyDescent="0.2"/>
    <row r="421" ht="12" customHeight="1" x14ac:dyDescent="0.2"/>
    <row r="422" ht="12" customHeight="1" x14ac:dyDescent="0.2"/>
    <row r="423" ht="12" customHeight="1" x14ac:dyDescent="0.2"/>
    <row r="424" ht="12" customHeight="1" x14ac:dyDescent="0.2"/>
    <row r="425" ht="12" customHeight="1" x14ac:dyDescent="0.2"/>
    <row r="426" ht="12" customHeight="1" x14ac:dyDescent="0.2"/>
    <row r="427" ht="12" customHeight="1" x14ac:dyDescent="0.2"/>
    <row r="428" ht="12" customHeight="1" x14ac:dyDescent="0.2"/>
    <row r="429" ht="12" customHeight="1" x14ac:dyDescent="0.2"/>
    <row r="430" ht="12" customHeight="1" x14ac:dyDescent="0.2"/>
    <row r="431" ht="12" customHeight="1" x14ac:dyDescent="0.2"/>
    <row r="432" ht="12" customHeight="1" x14ac:dyDescent="0.2"/>
    <row r="433" ht="12" customHeight="1" x14ac:dyDescent="0.2"/>
    <row r="434" ht="12" customHeight="1" x14ac:dyDescent="0.2"/>
    <row r="435" ht="12" customHeight="1" x14ac:dyDescent="0.2"/>
    <row r="436" ht="12" customHeight="1" x14ac:dyDescent="0.2"/>
    <row r="437" ht="12" customHeight="1" x14ac:dyDescent="0.2"/>
    <row r="438" ht="12" customHeight="1" x14ac:dyDescent="0.2"/>
    <row r="439" ht="12" customHeight="1" x14ac:dyDescent="0.2"/>
    <row r="440" ht="12" customHeight="1" x14ac:dyDescent="0.2"/>
    <row r="441" ht="12" customHeight="1" x14ac:dyDescent="0.2"/>
    <row r="442" ht="12" customHeight="1" x14ac:dyDescent="0.2"/>
    <row r="443" ht="12" customHeight="1" x14ac:dyDescent="0.2"/>
    <row r="444" ht="12" customHeight="1" x14ac:dyDescent="0.2"/>
    <row r="445" ht="12" customHeight="1" x14ac:dyDescent="0.2"/>
    <row r="446" ht="12" customHeight="1" x14ac:dyDescent="0.2"/>
    <row r="447" ht="12" customHeight="1" x14ac:dyDescent="0.2"/>
    <row r="448" ht="12" customHeight="1" x14ac:dyDescent="0.2"/>
    <row r="449" ht="12" customHeight="1" x14ac:dyDescent="0.2"/>
    <row r="450" ht="12" customHeight="1" x14ac:dyDescent="0.2"/>
    <row r="451" ht="12" customHeight="1" x14ac:dyDescent="0.2"/>
    <row r="452" ht="12" customHeight="1" x14ac:dyDescent="0.2"/>
    <row r="453" ht="12" customHeight="1" x14ac:dyDescent="0.2"/>
    <row r="454" ht="12" customHeight="1" x14ac:dyDescent="0.2"/>
    <row r="455" ht="12" customHeight="1" x14ac:dyDescent="0.2"/>
    <row r="456" ht="12" customHeight="1" x14ac:dyDescent="0.2"/>
    <row r="457" ht="12" customHeight="1" x14ac:dyDescent="0.2"/>
    <row r="458" ht="12" customHeight="1" x14ac:dyDescent="0.2"/>
    <row r="459" ht="12" customHeight="1" x14ac:dyDescent="0.2"/>
    <row r="460" ht="12" customHeight="1" x14ac:dyDescent="0.2"/>
    <row r="461" ht="12" customHeight="1" x14ac:dyDescent="0.2"/>
    <row r="462" ht="12" customHeight="1" x14ac:dyDescent="0.2"/>
    <row r="463" ht="12" customHeight="1" x14ac:dyDescent="0.2"/>
    <row r="464" ht="12" customHeight="1" x14ac:dyDescent="0.2"/>
    <row r="465" ht="12" customHeight="1" x14ac:dyDescent="0.2"/>
    <row r="466" ht="12" customHeight="1" x14ac:dyDescent="0.2"/>
    <row r="467" ht="12" customHeight="1" x14ac:dyDescent="0.2"/>
    <row r="468" ht="12" customHeight="1" x14ac:dyDescent="0.2"/>
    <row r="469" ht="12" customHeight="1" x14ac:dyDescent="0.2"/>
    <row r="470" ht="12" customHeight="1" x14ac:dyDescent="0.2"/>
    <row r="471" ht="12" customHeight="1" x14ac:dyDescent="0.2"/>
    <row r="472" ht="12" customHeight="1" x14ac:dyDescent="0.2"/>
    <row r="473" ht="12" customHeight="1" x14ac:dyDescent="0.2"/>
    <row r="474" ht="12" customHeight="1" x14ac:dyDescent="0.2"/>
    <row r="475" ht="12" customHeight="1" x14ac:dyDescent="0.2"/>
    <row r="476" ht="12" customHeight="1" x14ac:dyDescent="0.2"/>
    <row r="477" ht="12" customHeight="1" x14ac:dyDescent="0.2"/>
    <row r="478" ht="12" customHeight="1" x14ac:dyDescent="0.2"/>
    <row r="479" ht="12" customHeight="1" x14ac:dyDescent="0.2"/>
    <row r="480" ht="12" customHeight="1" x14ac:dyDescent="0.2"/>
    <row r="481" ht="12" customHeight="1" x14ac:dyDescent="0.2"/>
    <row r="482" ht="12" customHeight="1" x14ac:dyDescent="0.2"/>
    <row r="483" ht="12" customHeight="1" x14ac:dyDescent="0.2"/>
    <row r="484" ht="12" customHeight="1" x14ac:dyDescent="0.2"/>
    <row r="485" ht="12" customHeight="1" x14ac:dyDescent="0.2"/>
    <row r="486" ht="12" customHeight="1" x14ac:dyDescent="0.2"/>
    <row r="487" ht="12" customHeight="1" x14ac:dyDescent="0.2"/>
    <row r="488" ht="12" customHeight="1" x14ac:dyDescent="0.2"/>
    <row r="489" ht="12" customHeight="1" x14ac:dyDescent="0.2"/>
    <row r="490" ht="12" customHeight="1" x14ac:dyDescent="0.2"/>
    <row r="491" ht="12" customHeight="1" x14ac:dyDescent="0.2"/>
    <row r="492" ht="12" customHeight="1" x14ac:dyDescent="0.2"/>
    <row r="493" ht="12" customHeight="1" x14ac:dyDescent="0.2"/>
    <row r="494" ht="12" customHeight="1" x14ac:dyDescent="0.2"/>
    <row r="495" ht="12" customHeight="1" x14ac:dyDescent="0.2"/>
    <row r="496" ht="12" customHeight="1" x14ac:dyDescent="0.2"/>
    <row r="497" ht="12" customHeight="1" x14ac:dyDescent="0.2"/>
    <row r="498" ht="12" customHeight="1" x14ac:dyDescent="0.2"/>
    <row r="499" ht="12" customHeight="1" x14ac:dyDescent="0.2"/>
    <row r="500" ht="12" customHeight="1" x14ac:dyDescent="0.2"/>
    <row r="501" ht="12" customHeight="1" x14ac:dyDescent="0.2"/>
    <row r="502" ht="12" customHeight="1" x14ac:dyDescent="0.2"/>
    <row r="503" ht="12" customHeight="1" x14ac:dyDescent="0.2"/>
    <row r="504" ht="12" customHeight="1" x14ac:dyDescent="0.2"/>
    <row r="505" ht="12" customHeight="1" x14ac:dyDescent="0.2"/>
    <row r="506" ht="12" customHeight="1" x14ac:dyDescent="0.2"/>
    <row r="507" ht="12" customHeight="1" x14ac:dyDescent="0.2"/>
    <row r="508" ht="12" customHeight="1" x14ac:dyDescent="0.2"/>
    <row r="509" ht="12" customHeight="1" x14ac:dyDescent="0.2"/>
    <row r="510" ht="12" customHeight="1" x14ac:dyDescent="0.2"/>
    <row r="511" ht="12" customHeight="1" x14ac:dyDescent="0.2"/>
    <row r="512" ht="12" customHeight="1" x14ac:dyDescent="0.2"/>
    <row r="513" ht="12" customHeight="1" x14ac:dyDescent="0.2"/>
    <row r="514" ht="12" customHeight="1" x14ac:dyDescent="0.2"/>
    <row r="515" ht="12" customHeight="1" x14ac:dyDescent="0.2"/>
    <row r="516" ht="12" customHeight="1" x14ac:dyDescent="0.2"/>
    <row r="517" ht="12" customHeight="1" x14ac:dyDescent="0.2"/>
    <row r="518" ht="12" customHeight="1" x14ac:dyDescent="0.2"/>
    <row r="519" ht="12" customHeight="1" x14ac:dyDescent="0.2"/>
    <row r="520" ht="12" customHeight="1" x14ac:dyDescent="0.2"/>
    <row r="521" ht="12" customHeight="1" x14ac:dyDescent="0.2"/>
    <row r="522" ht="12" customHeight="1" x14ac:dyDescent="0.2"/>
    <row r="523" ht="12" customHeight="1" x14ac:dyDescent="0.2"/>
    <row r="524" ht="12" customHeight="1" x14ac:dyDescent="0.2"/>
    <row r="525" ht="12" customHeight="1" x14ac:dyDescent="0.2"/>
    <row r="526" ht="12" customHeight="1" x14ac:dyDescent="0.2"/>
    <row r="527" ht="12" customHeight="1" x14ac:dyDescent="0.2"/>
    <row r="528" ht="12" customHeight="1" x14ac:dyDescent="0.2"/>
    <row r="529" ht="12" customHeight="1" x14ac:dyDescent="0.2"/>
    <row r="530" ht="12" customHeight="1" x14ac:dyDescent="0.2"/>
    <row r="531" ht="12" customHeight="1" x14ac:dyDescent="0.2"/>
    <row r="532" ht="12" customHeight="1" x14ac:dyDescent="0.2"/>
    <row r="533" ht="12" customHeight="1" x14ac:dyDescent="0.2"/>
    <row r="534" ht="12" customHeight="1" x14ac:dyDescent="0.2"/>
    <row r="535" ht="12" customHeight="1" x14ac:dyDescent="0.2"/>
    <row r="536" ht="12" customHeight="1" x14ac:dyDescent="0.2"/>
    <row r="537" ht="12" customHeight="1" x14ac:dyDescent="0.2"/>
    <row r="538" ht="12" customHeight="1" x14ac:dyDescent="0.2"/>
    <row r="539" ht="12" customHeight="1" x14ac:dyDescent="0.2"/>
    <row r="540" ht="12" customHeight="1" x14ac:dyDescent="0.2"/>
    <row r="541" ht="12" customHeight="1" x14ac:dyDescent="0.2"/>
    <row r="542" ht="12" customHeight="1" x14ac:dyDescent="0.2"/>
    <row r="543" ht="12" customHeight="1" x14ac:dyDescent="0.2"/>
    <row r="544" ht="12" customHeight="1" x14ac:dyDescent="0.2"/>
    <row r="545" ht="12" customHeight="1" x14ac:dyDescent="0.2"/>
    <row r="546" ht="12" customHeight="1" x14ac:dyDescent="0.2"/>
    <row r="547" ht="12" customHeight="1" x14ac:dyDescent="0.2"/>
    <row r="548" ht="12" customHeight="1" x14ac:dyDescent="0.2"/>
    <row r="549" ht="12" customHeight="1" x14ac:dyDescent="0.2"/>
    <row r="550" ht="12" customHeight="1" x14ac:dyDescent="0.2"/>
    <row r="551" ht="12" customHeight="1" x14ac:dyDescent="0.2"/>
    <row r="552" ht="12" customHeight="1" x14ac:dyDescent="0.2"/>
    <row r="553" ht="12" customHeight="1" x14ac:dyDescent="0.2"/>
    <row r="554" ht="12" customHeight="1" x14ac:dyDescent="0.2"/>
    <row r="555" ht="12" customHeight="1" x14ac:dyDescent="0.2"/>
    <row r="556" ht="12" customHeight="1" x14ac:dyDescent="0.2"/>
    <row r="557" ht="12" customHeight="1" x14ac:dyDescent="0.2"/>
    <row r="558" ht="12" customHeight="1" x14ac:dyDescent="0.2"/>
    <row r="559" ht="12" customHeight="1" x14ac:dyDescent="0.2"/>
    <row r="560" ht="12" customHeight="1" x14ac:dyDescent="0.2"/>
    <row r="561" ht="12" customHeight="1" x14ac:dyDescent="0.2"/>
    <row r="562" ht="12" customHeight="1" x14ac:dyDescent="0.2"/>
    <row r="563" ht="12" customHeight="1" x14ac:dyDescent="0.2"/>
    <row r="564" ht="12" customHeight="1" x14ac:dyDescent="0.2"/>
    <row r="565" ht="12" customHeight="1" x14ac:dyDescent="0.2"/>
    <row r="566" ht="12" customHeight="1" x14ac:dyDescent="0.2"/>
    <row r="567" ht="12" customHeight="1" x14ac:dyDescent="0.2"/>
    <row r="568" ht="12" customHeight="1" x14ac:dyDescent="0.2"/>
    <row r="569" ht="12" customHeight="1" x14ac:dyDescent="0.2"/>
    <row r="570" ht="12" customHeight="1" x14ac:dyDescent="0.2"/>
    <row r="571" ht="12" customHeight="1" x14ac:dyDescent="0.2"/>
    <row r="572" ht="12" customHeight="1" x14ac:dyDescent="0.2"/>
    <row r="573" ht="12" customHeight="1" x14ac:dyDescent="0.2"/>
    <row r="574" ht="12" customHeight="1" x14ac:dyDescent="0.2"/>
    <row r="575" ht="12" customHeight="1" x14ac:dyDescent="0.2"/>
    <row r="576" ht="12" customHeight="1" x14ac:dyDescent="0.2"/>
    <row r="577" ht="12" customHeight="1" x14ac:dyDescent="0.2"/>
    <row r="578" ht="12" customHeight="1" x14ac:dyDescent="0.2"/>
    <row r="579" ht="12" customHeight="1" x14ac:dyDescent="0.2"/>
    <row r="580" ht="12" customHeight="1" x14ac:dyDescent="0.2"/>
    <row r="581" ht="12" customHeight="1" x14ac:dyDescent="0.2"/>
    <row r="582" ht="12" customHeight="1" x14ac:dyDescent="0.2"/>
    <row r="583" ht="12" customHeight="1" x14ac:dyDescent="0.2"/>
    <row r="584" ht="12" customHeight="1" x14ac:dyDescent="0.2"/>
    <row r="585" ht="12" customHeight="1" x14ac:dyDescent="0.2"/>
    <row r="586" ht="12" customHeight="1" x14ac:dyDescent="0.2"/>
    <row r="587" ht="12" customHeight="1" x14ac:dyDescent="0.2"/>
    <row r="588" ht="12" customHeight="1" x14ac:dyDescent="0.2"/>
    <row r="589" ht="12" customHeight="1" x14ac:dyDescent="0.2"/>
    <row r="590" ht="12" customHeight="1" x14ac:dyDescent="0.2"/>
    <row r="591" ht="12" customHeight="1" x14ac:dyDescent="0.2"/>
    <row r="592" ht="12" customHeight="1" x14ac:dyDescent="0.2"/>
    <row r="593" ht="12" customHeight="1" x14ac:dyDescent="0.2"/>
    <row r="594" ht="12" customHeight="1" x14ac:dyDescent="0.2"/>
    <row r="595" ht="12" customHeight="1" x14ac:dyDescent="0.2"/>
    <row r="596" ht="12" customHeight="1" x14ac:dyDescent="0.2"/>
    <row r="597" ht="12" customHeight="1" x14ac:dyDescent="0.2"/>
    <row r="598" ht="12" customHeight="1" x14ac:dyDescent="0.2"/>
    <row r="599" ht="12" customHeight="1" x14ac:dyDescent="0.2"/>
    <row r="600" ht="12" customHeight="1" x14ac:dyDescent="0.2"/>
    <row r="601" ht="12" customHeight="1" x14ac:dyDescent="0.2"/>
    <row r="602" ht="12" customHeight="1" x14ac:dyDescent="0.2"/>
    <row r="603" ht="12" customHeight="1" x14ac:dyDescent="0.2"/>
    <row r="604" ht="12" customHeight="1" x14ac:dyDescent="0.2"/>
    <row r="605" ht="12" customHeight="1" x14ac:dyDescent="0.2"/>
    <row r="606" ht="12" customHeight="1" x14ac:dyDescent="0.2"/>
    <row r="607" ht="12" customHeight="1" x14ac:dyDescent="0.2"/>
    <row r="608" ht="12" customHeight="1" x14ac:dyDescent="0.2"/>
    <row r="609" ht="12" customHeight="1" x14ac:dyDescent="0.2"/>
    <row r="610" ht="12" customHeight="1" x14ac:dyDescent="0.2"/>
    <row r="611" ht="12" customHeight="1" x14ac:dyDescent="0.2"/>
    <row r="612" ht="12" customHeight="1" x14ac:dyDescent="0.2"/>
    <row r="613" ht="12" customHeight="1" x14ac:dyDescent="0.2"/>
    <row r="614" ht="12" customHeight="1" x14ac:dyDescent="0.2"/>
    <row r="615" ht="12" customHeight="1" x14ac:dyDescent="0.2"/>
    <row r="616" ht="12" customHeight="1" x14ac:dyDescent="0.2"/>
    <row r="617" ht="12" customHeight="1" x14ac:dyDescent="0.2"/>
    <row r="618" ht="12" customHeight="1" x14ac:dyDescent="0.2"/>
    <row r="619" ht="12" customHeight="1" x14ac:dyDescent="0.2"/>
    <row r="620" ht="12" customHeight="1" x14ac:dyDescent="0.2"/>
    <row r="621" ht="12" customHeight="1" x14ac:dyDescent="0.2"/>
    <row r="622" ht="12" customHeight="1" x14ac:dyDescent="0.2"/>
    <row r="623" ht="12" customHeight="1" x14ac:dyDescent="0.2"/>
    <row r="624" ht="12" customHeight="1" x14ac:dyDescent="0.2"/>
    <row r="625" ht="12" customHeight="1" x14ac:dyDescent="0.2"/>
    <row r="626" ht="12" customHeight="1" x14ac:dyDescent="0.2"/>
    <row r="627" ht="12" customHeight="1" x14ac:dyDescent="0.2"/>
    <row r="628" ht="12" customHeight="1" x14ac:dyDescent="0.2"/>
    <row r="629" ht="12" customHeight="1" x14ac:dyDescent="0.2"/>
    <row r="630" ht="12" customHeight="1" x14ac:dyDescent="0.2"/>
    <row r="631" ht="12" customHeight="1" x14ac:dyDescent="0.2"/>
    <row r="632" ht="12" customHeight="1" x14ac:dyDescent="0.2"/>
    <row r="633" ht="12" customHeight="1" x14ac:dyDescent="0.2"/>
    <row r="634" ht="12" customHeight="1" x14ac:dyDescent="0.2"/>
    <row r="635" ht="12" customHeight="1" x14ac:dyDescent="0.2"/>
    <row r="636" ht="12" customHeight="1" x14ac:dyDescent="0.2"/>
    <row r="637" ht="12" customHeight="1" x14ac:dyDescent="0.2"/>
    <row r="638" ht="12" customHeight="1" x14ac:dyDescent="0.2"/>
    <row r="639" ht="12" customHeight="1" x14ac:dyDescent="0.2"/>
    <row r="640" ht="12" customHeight="1" x14ac:dyDescent="0.2"/>
    <row r="641" ht="12" customHeight="1" x14ac:dyDescent="0.2"/>
    <row r="642" ht="12" customHeight="1" x14ac:dyDescent="0.2"/>
    <row r="643" ht="12" customHeight="1" x14ac:dyDescent="0.2"/>
    <row r="644" ht="12" customHeight="1" x14ac:dyDescent="0.2"/>
    <row r="645" ht="12" customHeight="1" x14ac:dyDescent="0.2"/>
    <row r="646" ht="12" customHeight="1" x14ac:dyDescent="0.2"/>
    <row r="647" ht="12" customHeight="1" x14ac:dyDescent="0.2"/>
    <row r="648" ht="12" customHeight="1" x14ac:dyDescent="0.2"/>
    <row r="649" ht="12" customHeight="1" x14ac:dyDescent="0.2"/>
    <row r="650" ht="12" customHeight="1" x14ac:dyDescent="0.2"/>
    <row r="651" ht="12" customHeight="1" x14ac:dyDescent="0.2"/>
    <row r="652" ht="12" customHeight="1" x14ac:dyDescent="0.2"/>
    <row r="653" ht="12" customHeight="1" x14ac:dyDescent="0.2"/>
    <row r="654" ht="12" customHeight="1" x14ac:dyDescent="0.2"/>
    <row r="655" ht="12" customHeight="1" x14ac:dyDescent="0.2"/>
    <row r="656" ht="12" customHeight="1" x14ac:dyDescent="0.2"/>
    <row r="657" ht="12" customHeight="1" x14ac:dyDescent="0.2"/>
    <row r="658" ht="12" customHeight="1" x14ac:dyDescent="0.2"/>
    <row r="659" ht="12" customHeight="1" x14ac:dyDescent="0.2"/>
    <row r="660" ht="12" customHeight="1" x14ac:dyDescent="0.2"/>
    <row r="661" ht="12" customHeight="1" x14ac:dyDescent="0.2"/>
    <row r="662" ht="12" customHeight="1" x14ac:dyDescent="0.2"/>
    <row r="663" ht="12" customHeight="1" x14ac:dyDescent="0.2"/>
    <row r="664" ht="12" customHeight="1" x14ac:dyDescent="0.2"/>
    <row r="665" ht="12" customHeight="1" x14ac:dyDescent="0.2"/>
    <row r="666" ht="12" customHeight="1" x14ac:dyDescent="0.2"/>
    <row r="667" ht="12" customHeight="1" x14ac:dyDescent="0.2"/>
    <row r="668" ht="12" customHeight="1" x14ac:dyDescent="0.2"/>
    <row r="669" ht="12" customHeight="1" x14ac:dyDescent="0.2"/>
    <row r="670" ht="12" customHeight="1" x14ac:dyDescent="0.2"/>
    <row r="671" ht="12" customHeight="1" x14ac:dyDescent="0.2"/>
    <row r="672" ht="12" customHeight="1" x14ac:dyDescent="0.2"/>
    <row r="673" ht="12" customHeight="1" x14ac:dyDescent="0.2"/>
    <row r="674" ht="12" customHeight="1" x14ac:dyDescent="0.2"/>
    <row r="675" ht="12" customHeight="1" x14ac:dyDescent="0.2"/>
    <row r="676" ht="12" customHeight="1" x14ac:dyDescent="0.2"/>
    <row r="677" ht="12" customHeight="1" x14ac:dyDescent="0.2"/>
    <row r="678" ht="12" customHeight="1" x14ac:dyDescent="0.2"/>
    <row r="679" ht="12" customHeight="1" x14ac:dyDescent="0.2"/>
    <row r="680" ht="12" customHeight="1" x14ac:dyDescent="0.2"/>
    <row r="681" ht="12" customHeight="1" x14ac:dyDescent="0.2"/>
    <row r="682" ht="12" customHeight="1" x14ac:dyDescent="0.2"/>
    <row r="683" ht="12" customHeight="1" x14ac:dyDescent="0.2"/>
    <row r="684" ht="12" customHeight="1" x14ac:dyDescent="0.2"/>
    <row r="685" ht="12" customHeight="1" x14ac:dyDescent="0.2"/>
    <row r="686" ht="12" customHeight="1" x14ac:dyDescent="0.2"/>
    <row r="687" ht="12" customHeight="1" x14ac:dyDescent="0.2"/>
    <row r="688" ht="12" customHeight="1" x14ac:dyDescent="0.2"/>
    <row r="689" ht="12" customHeight="1" x14ac:dyDescent="0.2"/>
    <row r="690" ht="12" customHeight="1" x14ac:dyDescent="0.2"/>
    <row r="691" ht="12" customHeight="1" x14ac:dyDescent="0.2"/>
    <row r="692" ht="12" customHeight="1" x14ac:dyDescent="0.2"/>
    <row r="693" ht="12" customHeight="1" x14ac:dyDescent="0.2"/>
    <row r="694" ht="12" customHeight="1" x14ac:dyDescent="0.2"/>
    <row r="695" ht="12" customHeight="1" x14ac:dyDescent="0.2"/>
    <row r="696" ht="12" customHeight="1" x14ac:dyDescent="0.2"/>
    <row r="697" ht="12" customHeight="1" x14ac:dyDescent="0.2"/>
    <row r="698" ht="12" customHeight="1" x14ac:dyDescent="0.2"/>
    <row r="699" ht="12" customHeight="1" x14ac:dyDescent="0.2"/>
    <row r="700" ht="12" customHeight="1" x14ac:dyDescent="0.2"/>
    <row r="701" ht="12" customHeight="1" x14ac:dyDescent="0.2"/>
    <row r="702" ht="12" customHeight="1" x14ac:dyDescent="0.2"/>
    <row r="703" ht="12" customHeight="1" x14ac:dyDescent="0.2"/>
    <row r="704" ht="12" customHeight="1" x14ac:dyDescent="0.2"/>
    <row r="705" ht="12" customHeight="1" x14ac:dyDescent="0.2"/>
    <row r="706" ht="12" customHeight="1" x14ac:dyDescent="0.2"/>
    <row r="707" ht="12" customHeight="1" x14ac:dyDescent="0.2"/>
    <row r="708" ht="12" customHeight="1" x14ac:dyDescent="0.2"/>
    <row r="709" ht="12" customHeight="1" x14ac:dyDescent="0.2"/>
    <row r="710" ht="12" customHeight="1" x14ac:dyDescent="0.2"/>
    <row r="711" ht="12" customHeight="1" x14ac:dyDescent="0.2"/>
    <row r="712" ht="12" customHeight="1" x14ac:dyDescent="0.2"/>
    <row r="713" ht="12" customHeight="1" x14ac:dyDescent="0.2"/>
    <row r="714" ht="12" customHeight="1" x14ac:dyDescent="0.2"/>
    <row r="715" ht="12" customHeight="1" x14ac:dyDescent="0.2"/>
    <row r="716" ht="12" customHeight="1" x14ac:dyDescent="0.2"/>
    <row r="717" ht="12" customHeight="1" x14ac:dyDescent="0.2"/>
    <row r="718" ht="12" customHeight="1" x14ac:dyDescent="0.2"/>
    <row r="719" ht="12" customHeight="1" x14ac:dyDescent="0.2"/>
    <row r="720" ht="12" customHeight="1" x14ac:dyDescent="0.2"/>
    <row r="721" ht="12" customHeight="1" x14ac:dyDescent="0.2"/>
    <row r="722" ht="12" customHeight="1" x14ac:dyDescent="0.2"/>
    <row r="723" ht="12" customHeight="1" x14ac:dyDescent="0.2"/>
    <row r="724" ht="12" customHeight="1" x14ac:dyDescent="0.2"/>
    <row r="725" ht="12" customHeight="1" x14ac:dyDescent="0.2"/>
    <row r="726" ht="12" customHeight="1" x14ac:dyDescent="0.2"/>
    <row r="727" ht="12" customHeight="1" x14ac:dyDescent="0.2"/>
    <row r="728" ht="12" customHeight="1" x14ac:dyDescent="0.2"/>
    <row r="729" ht="12" customHeight="1" x14ac:dyDescent="0.2"/>
    <row r="730" ht="12" customHeight="1" x14ac:dyDescent="0.2"/>
    <row r="731" ht="12" customHeight="1" x14ac:dyDescent="0.2"/>
    <row r="732" ht="12" customHeight="1" x14ac:dyDescent="0.2"/>
    <row r="733" ht="12" customHeight="1" x14ac:dyDescent="0.2"/>
    <row r="734" ht="12" customHeight="1" x14ac:dyDescent="0.2"/>
    <row r="735" ht="12" customHeight="1" x14ac:dyDescent="0.2"/>
    <row r="736" ht="12" customHeight="1" x14ac:dyDescent="0.2"/>
    <row r="737" ht="12" customHeight="1" x14ac:dyDescent="0.2"/>
    <row r="738" ht="12" customHeight="1" x14ac:dyDescent="0.2"/>
    <row r="739" ht="12" customHeight="1" x14ac:dyDescent="0.2"/>
    <row r="740" ht="12" customHeight="1" x14ac:dyDescent="0.2"/>
    <row r="741" ht="12" customHeight="1" x14ac:dyDescent="0.2"/>
    <row r="742" ht="12" customHeight="1" x14ac:dyDescent="0.2"/>
    <row r="743" ht="12" customHeight="1" x14ac:dyDescent="0.2"/>
    <row r="744" ht="12" customHeight="1" x14ac:dyDescent="0.2"/>
    <row r="745" ht="12" customHeight="1" x14ac:dyDescent="0.2"/>
    <row r="746" ht="12" customHeight="1" x14ac:dyDescent="0.2"/>
    <row r="747" ht="12" customHeight="1" x14ac:dyDescent="0.2"/>
    <row r="748" ht="12" customHeight="1" x14ac:dyDescent="0.2"/>
    <row r="749" ht="12" customHeight="1" x14ac:dyDescent="0.2"/>
    <row r="750" ht="12" customHeight="1" x14ac:dyDescent="0.2"/>
    <row r="751" ht="12" customHeight="1" x14ac:dyDescent="0.2"/>
    <row r="752" ht="12" customHeight="1" x14ac:dyDescent="0.2"/>
    <row r="753" ht="12" customHeight="1" x14ac:dyDescent="0.2"/>
    <row r="754" ht="12" customHeight="1" x14ac:dyDescent="0.2"/>
    <row r="755" ht="12" customHeight="1" x14ac:dyDescent="0.2"/>
    <row r="756" ht="12" customHeight="1" x14ac:dyDescent="0.2"/>
    <row r="757" ht="12" customHeight="1" x14ac:dyDescent="0.2"/>
    <row r="758" ht="12" customHeight="1" x14ac:dyDescent="0.2"/>
    <row r="759" ht="12" customHeight="1" x14ac:dyDescent="0.2"/>
    <row r="760" ht="12" customHeight="1" x14ac:dyDescent="0.2"/>
    <row r="761" ht="12" customHeight="1" x14ac:dyDescent="0.2"/>
    <row r="762" ht="12" customHeight="1" x14ac:dyDescent="0.2"/>
    <row r="763" ht="12" customHeight="1" x14ac:dyDescent="0.2"/>
    <row r="764" ht="12" customHeight="1" x14ac:dyDescent="0.2"/>
    <row r="765" ht="12" customHeight="1" x14ac:dyDescent="0.2"/>
    <row r="766" ht="12" customHeight="1" x14ac:dyDescent="0.2"/>
    <row r="767" ht="12" customHeight="1" x14ac:dyDescent="0.2"/>
    <row r="768" ht="12" customHeight="1" x14ac:dyDescent="0.2"/>
    <row r="769" ht="12" customHeight="1" x14ac:dyDescent="0.2"/>
    <row r="770" ht="12" customHeight="1" x14ac:dyDescent="0.2"/>
    <row r="771" ht="12" customHeight="1" x14ac:dyDescent="0.2"/>
    <row r="772" ht="12" customHeight="1" x14ac:dyDescent="0.2"/>
    <row r="773" ht="12" customHeight="1" x14ac:dyDescent="0.2"/>
    <row r="774" ht="12" customHeight="1" x14ac:dyDescent="0.2"/>
    <row r="775" ht="12" customHeight="1" x14ac:dyDescent="0.2"/>
    <row r="776" ht="12" customHeight="1" x14ac:dyDescent="0.2"/>
    <row r="777" ht="12" customHeight="1" x14ac:dyDescent="0.2"/>
    <row r="778" ht="12" customHeight="1" x14ac:dyDescent="0.2"/>
    <row r="779" ht="12" customHeight="1" x14ac:dyDescent="0.2"/>
    <row r="780" ht="12" customHeight="1" x14ac:dyDescent="0.2"/>
    <row r="781" ht="12" customHeight="1" x14ac:dyDescent="0.2"/>
    <row r="782" ht="12" customHeight="1" x14ac:dyDescent="0.2"/>
    <row r="783" ht="12" customHeight="1" x14ac:dyDescent="0.2"/>
    <row r="784" ht="12" customHeight="1" x14ac:dyDescent="0.2"/>
    <row r="785" ht="12" customHeight="1" x14ac:dyDescent="0.2"/>
    <row r="786" ht="12" customHeight="1" x14ac:dyDescent="0.2"/>
    <row r="787" ht="12" customHeight="1" x14ac:dyDescent="0.2"/>
    <row r="788" ht="12" customHeight="1" x14ac:dyDescent="0.2"/>
    <row r="789" ht="12" customHeight="1" x14ac:dyDescent="0.2"/>
    <row r="790" ht="12" customHeight="1" x14ac:dyDescent="0.2"/>
    <row r="791" ht="12" customHeight="1" x14ac:dyDescent="0.2"/>
    <row r="792" ht="12" customHeight="1" x14ac:dyDescent="0.2"/>
    <row r="793" ht="12" customHeight="1" x14ac:dyDescent="0.2"/>
    <row r="794" ht="12" customHeight="1" x14ac:dyDescent="0.2"/>
    <row r="795" ht="12" customHeight="1" x14ac:dyDescent="0.2"/>
    <row r="796" ht="12" customHeight="1" x14ac:dyDescent="0.2"/>
    <row r="797" ht="12" customHeight="1" x14ac:dyDescent="0.2"/>
    <row r="798" ht="12" customHeight="1" x14ac:dyDescent="0.2"/>
    <row r="799" ht="12" customHeight="1" x14ac:dyDescent="0.2"/>
    <row r="800" ht="12" customHeight="1" x14ac:dyDescent="0.2"/>
    <row r="801" ht="12" customHeight="1" x14ac:dyDescent="0.2"/>
    <row r="802" ht="12" customHeight="1" x14ac:dyDescent="0.2"/>
    <row r="803" ht="12" customHeight="1" x14ac:dyDescent="0.2"/>
    <row r="804" ht="12" customHeight="1" x14ac:dyDescent="0.2"/>
    <row r="805" ht="12" customHeight="1" x14ac:dyDescent="0.2"/>
    <row r="806" ht="12" customHeight="1" x14ac:dyDescent="0.2"/>
    <row r="807" ht="12" customHeight="1" x14ac:dyDescent="0.2"/>
    <row r="808" ht="12" customHeight="1" x14ac:dyDescent="0.2"/>
    <row r="809" ht="12" customHeight="1" x14ac:dyDescent="0.2"/>
    <row r="810" ht="12" customHeight="1" x14ac:dyDescent="0.2"/>
    <row r="811" ht="12" customHeight="1" x14ac:dyDescent="0.2"/>
    <row r="812" ht="12" customHeight="1" x14ac:dyDescent="0.2"/>
    <row r="813" ht="12" customHeight="1" x14ac:dyDescent="0.2"/>
    <row r="814" ht="12" customHeight="1" x14ac:dyDescent="0.2"/>
    <row r="815" ht="12" customHeight="1" x14ac:dyDescent="0.2"/>
    <row r="816" ht="12" customHeight="1" x14ac:dyDescent="0.2"/>
    <row r="817" ht="12" customHeight="1" x14ac:dyDescent="0.2"/>
    <row r="818" ht="12" customHeight="1" x14ac:dyDescent="0.2"/>
    <row r="819" ht="12" customHeight="1" x14ac:dyDescent="0.2"/>
    <row r="820" ht="12" customHeight="1" x14ac:dyDescent="0.2"/>
    <row r="821" ht="12" customHeight="1" x14ac:dyDescent="0.2"/>
    <row r="822" ht="12" customHeight="1" x14ac:dyDescent="0.2"/>
    <row r="823" ht="12" customHeight="1" x14ac:dyDescent="0.2"/>
    <row r="824" ht="12" customHeight="1" x14ac:dyDescent="0.2"/>
    <row r="825" ht="12" customHeight="1" x14ac:dyDescent="0.2"/>
    <row r="826" ht="12" customHeight="1" x14ac:dyDescent="0.2"/>
    <row r="827" ht="12" customHeight="1" x14ac:dyDescent="0.2"/>
    <row r="828" ht="12" customHeight="1" x14ac:dyDescent="0.2"/>
    <row r="829" ht="12" customHeight="1" x14ac:dyDescent="0.2"/>
    <row r="830" ht="12" customHeight="1" x14ac:dyDescent="0.2"/>
    <row r="831" ht="12" customHeight="1" x14ac:dyDescent="0.2"/>
    <row r="832" ht="12" customHeight="1" x14ac:dyDescent="0.2"/>
    <row r="833" ht="12" customHeight="1" x14ac:dyDescent="0.2"/>
    <row r="834" ht="12" customHeight="1" x14ac:dyDescent="0.2"/>
    <row r="835" ht="12" customHeight="1" x14ac:dyDescent="0.2"/>
    <row r="836" ht="12" customHeight="1" x14ac:dyDescent="0.2"/>
    <row r="837" ht="12" customHeight="1" x14ac:dyDescent="0.2"/>
    <row r="838" ht="12" customHeight="1" x14ac:dyDescent="0.2"/>
    <row r="839" ht="12" customHeight="1" x14ac:dyDescent="0.2"/>
    <row r="840" ht="12" customHeight="1" x14ac:dyDescent="0.2"/>
    <row r="841" ht="12" customHeight="1" x14ac:dyDescent="0.2"/>
    <row r="842" ht="12" customHeight="1" x14ac:dyDescent="0.2"/>
    <row r="843" ht="12" customHeight="1" x14ac:dyDescent="0.2"/>
    <row r="844" ht="12" customHeight="1" x14ac:dyDescent="0.2"/>
    <row r="845" ht="12" customHeight="1" x14ac:dyDescent="0.2"/>
    <row r="846" ht="12" customHeight="1" x14ac:dyDescent="0.2"/>
    <row r="847" ht="12" customHeight="1" x14ac:dyDescent="0.2"/>
    <row r="848" ht="12" customHeight="1" x14ac:dyDescent="0.2"/>
    <row r="849" ht="12" customHeight="1" x14ac:dyDescent="0.2"/>
    <row r="850" ht="12" customHeight="1" x14ac:dyDescent="0.2"/>
    <row r="851" ht="12" customHeight="1" x14ac:dyDescent="0.2"/>
    <row r="852" ht="12" customHeight="1" x14ac:dyDescent="0.2"/>
    <row r="853" ht="12" customHeight="1" x14ac:dyDescent="0.2"/>
    <row r="854" ht="12" customHeight="1" x14ac:dyDescent="0.2"/>
    <row r="855" ht="12" customHeight="1" x14ac:dyDescent="0.2"/>
    <row r="856" ht="12" customHeight="1" x14ac:dyDescent="0.2"/>
    <row r="857" ht="12" customHeight="1" x14ac:dyDescent="0.2"/>
    <row r="858" ht="12" customHeight="1" x14ac:dyDescent="0.2"/>
    <row r="859" ht="12" customHeight="1" x14ac:dyDescent="0.2"/>
    <row r="860" ht="12" customHeight="1" x14ac:dyDescent="0.2"/>
    <row r="861" ht="12" customHeight="1" x14ac:dyDescent="0.2"/>
    <row r="862" ht="12" customHeight="1" x14ac:dyDescent="0.2"/>
    <row r="863" ht="12" customHeight="1" x14ac:dyDescent="0.2"/>
    <row r="864" ht="12" customHeight="1" x14ac:dyDescent="0.2"/>
    <row r="865" ht="12" customHeight="1" x14ac:dyDescent="0.2"/>
    <row r="866" ht="12" customHeight="1" x14ac:dyDescent="0.2"/>
    <row r="867" ht="12" customHeight="1" x14ac:dyDescent="0.2"/>
    <row r="868" ht="12" customHeight="1" x14ac:dyDescent="0.2"/>
    <row r="869" ht="12" customHeight="1" x14ac:dyDescent="0.2"/>
    <row r="870" ht="12" customHeight="1" x14ac:dyDescent="0.2"/>
    <row r="871" ht="12" customHeight="1" x14ac:dyDescent="0.2"/>
    <row r="872" ht="12" customHeight="1" x14ac:dyDescent="0.2"/>
    <row r="873" ht="12" customHeight="1" x14ac:dyDescent="0.2"/>
    <row r="874" ht="12" customHeight="1" x14ac:dyDescent="0.2"/>
    <row r="875" ht="12" customHeight="1" x14ac:dyDescent="0.2"/>
    <row r="876" ht="12" customHeight="1" x14ac:dyDescent="0.2"/>
    <row r="877" ht="12" customHeight="1" x14ac:dyDescent="0.2"/>
    <row r="878" ht="12" customHeight="1" x14ac:dyDescent="0.2"/>
    <row r="879" ht="12" customHeight="1" x14ac:dyDescent="0.2"/>
    <row r="880" ht="12" customHeight="1" x14ac:dyDescent="0.2"/>
    <row r="881" ht="12" customHeight="1" x14ac:dyDescent="0.2"/>
    <row r="882" ht="12" customHeight="1" x14ac:dyDescent="0.2"/>
    <row r="883" ht="12" customHeight="1" x14ac:dyDescent="0.2"/>
    <row r="884" ht="12" customHeight="1" x14ac:dyDescent="0.2"/>
    <row r="885" ht="12" customHeight="1" x14ac:dyDescent="0.2"/>
    <row r="886" ht="12" customHeight="1" x14ac:dyDescent="0.2"/>
    <row r="887" ht="12" customHeight="1" x14ac:dyDescent="0.2"/>
    <row r="888" ht="12" customHeight="1" x14ac:dyDescent="0.2"/>
    <row r="889" ht="12" customHeight="1" x14ac:dyDescent="0.2"/>
    <row r="890" ht="12" customHeight="1" x14ac:dyDescent="0.2"/>
    <row r="891" ht="12" customHeight="1" x14ac:dyDescent="0.2"/>
    <row r="892" ht="12" customHeight="1" x14ac:dyDescent="0.2"/>
    <row r="893" ht="12" customHeight="1" x14ac:dyDescent="0.2"/>
    <row r="894" ht="12" customHeight="1" x14ac:dyDescent="0.2"/>
    <row r="895" ht="12" customHeight="1" x14ac:dyDescent="0.2"/>
    <row r="896" ht="12" customHeight="1" x14ac:dyDescent="0.2"/>
    <row r="897" ht="12" customHeight="1" x14ac:dyDescent="0.2"/>
    <row r="898" ht="12" customHeight="1" x14ac:dyDescent="0.2"/>
    <row r="899" ht="12" customHeight="1" x14ac:dyDescent="0.2"/>
    <row r="900" ht="12" customHeight="1" x14ac:dyDescent="0.2"/>
    <row r="901" ht="12" customHeight="1" x14ac:dyDescent="0.2"/>
    <row r="902" ht="12" customHeight="1" x14ac:dyDescent="0.2"/>
    <row r="903" ht="12" customHeight="1" x14ac:dyDescent="0.2"/>
    <row r="904" ht="12" customHeight="1" x14ac:dyDescent="0.2"/>
    <row r="905" ht="12" customHeight="1" x14ac:dyDescent="0.2"/>
    <row r="906" ht="12" customHeight="1" x14ac:dyDescent="0.2"/>
    <row r="907" ht="12" customHeight="1" x14ac:dyDescent="0.2"/>
    <row r="908" ht="12" customHeight="1" x14ac:dyDescent="0.2"/>
    <row r="909" ht="12" customHeight="1" x14ac:dyDescent="0.2"/>
    <row r="910" ht="12" customHeight="1" x14ac:dyDescent="0.2"/>
    <row r="911" ht="12" customHeight="1" x14ac:dyDescent="0.2"/>
    <row r="912" ht="12" customHeight="1" x14ac:dyDescent="0.2"/>
    <row r="913" ht="12" customHeight="1" x14ac:dyDescent="0.2"/>
    <row r="914" ht="12" customHeight="1" x14ac:dyDescent="0.2"/>
    <row r="915" ht="12" customHeight="1" x14ac:dyDescent="0.2"/>
    <row r="916" ht="12" customHeight="1" x14ac:dyDescent="0.2"/>
    <row r="917" ht="12" customHeight="1" x14ac:dyDescent="0.2"/>
    <row r="918" ht="12" customHeight="1" x14ac:dyDescent="0.2"/>
    <row r="919" ht="12" customHeight="1" x14ac:dyDescent="0.2"/>
    <row r="920" ht="12" customHeight="1" x14ac:dyDescent="0.2"/>
    <row r="921" ht="12" customHeight="1" x14ac:dyDescent="0.2"/>
    <row r="922" ht="12" customHeight="1" x14ac:dyDescent="0.2"/>
    <row r="923" ht="12" customHeight="1" x14ac:dyDescent="0.2"/>
    <row r="924" ht="12" customHeight="1" x14ac:dyDescent="0.2"/>
    <row r="925" ht="12" customHeight="1" x14ac:dyDescent="0.2"/>
    <row r="926" ht="12" customHeight="1" x14ac:dyDescent="0.2"/>
    <row r="927" ht="12" customHeight="1" x14ac:dyDescent="0.2"/>
    <row r="928" ht="12" customHeight="1" x14ac:dyDescent="0.2"/>
    <row r="929" ht="12" customHeight="1" x14ac:dyDescent="0.2"/>
    <row r="930" ht="12" customHeight="1" x14ac:dyDescent="0.2"/>
    <row r="931" ht="12" customHeight="1" x14ac:dyDescent="0.2"/>
    <row r="932" ht="12" customHeight="1" x14ac:dyDescent="0.2"/>
    <row r="933" ht="12" customHeight="1" x14ac:dyDescent="0.2"/>
    <row r="934" ht="12" customHeight="1" x14ac:dyDescent="0.2"/>
    <row r="935" ht="12" customHeight="1" x14ac:dyDescent="0.2"/>
    <row r="936" ht="12" customHeight="1" x14ac:dyDescent="0.2"/>
    <row r="937" ht="12" customHeight="1" x14ac:dyDescent="0.2"/>
    <row r="938" ht="12" customHeight="1" x14ac:dyDescent="0.2"/>
    <row r="939" ht="12" customHeight="1" x14ac:dyDescent="0.2"/>
    <row r="940" ht="12" customHeight="1" x14ac:dyDescent="0.2"/>
    <row r="941" ht="12" customHeight="1" x14ac:dyDescent="0.2"/>
    <row r="942" ht="12" customHeight="1" x14ac:dyDescent="0.2"/>
    <row r="943" ht="12" customHeight="1" x14ac:dyDescent="0.2"/>
    <row r="944" ht="12" customHeight="1" x14ac:dyDescent="0.2"/>
    <row r="945" ht="12" customHeight="1" x14ac:dyDescent="0.2"/>
    <row r="946" ht="12" customHeight="1" x14ac:dyDescent="0.2"/>
    <row r="947" ht="12" customHeight="1" x14ac:dyDescent="0.2"/>
    <row r="948" ht="12" customHeight="1" x14ac:dyDescent="0.2"/>
    <row r="949" ht="12" customHeight="1" x14ac:dyDescent="0.2"/>
    <row r="950" ht="12" customHeight="1" x14ac:dyDescent="0.2"/>
    <row r="951" ht="12" customHeight="1" x14ac:dyDescent="0.2"/>
    <row r="952" ht="12" customHeight="1" x14ac:dyDescent="0.2"/>
    <row r="953" ht="12" customHeight="1" x14ac:dyDescent="0.2"/>
    <row r="954" ht="12" customHeight="1" x14ac:dyDescent="0.2"/>
    <row r="955" ht="12" customHeight="1" x14ac:dyDescent="0.2"/>
    <row r="956" ht="12" customHeight="1" x14ac:dyDescent="0.2"/>
    <row r="957" ht="12" customHeight="1" x14ac:dyDescent="0.2"/>
    <row r="958" ht="12" customHeight="1" x14ac:dyDescent="0.2"/>
    <row r="959" ht="12" customHeight="1" x14ac:dyDescent="0.2"/>
    <row r="960" ht="12" customHeight="1" x14ac:dyDescent="0.2"/>
    <row r="961" ht="12" customHeight="1" x14ac:dyDescent="0.2"/>
    <row r="962" ht="12" customHeight="1" x14ac:dyDescent="0.2"/>
    <row r="963" ht="12" customHeight="1" x14ac:dyDescent="0.2"/>
    <row r="964" ht="12" customHeight="1" x14ac:dyDescent="0.2"/>
    <row r="965" ht="12" customHeight="1" x14ac:dyDescent="0.2"/>
    <row r="966" ht="12" customHeight="1" x14ac:dyDescent="0.2"/>
    <row r="967" ht="12" customHeight="1" x14ac:dyDescent="0.2"/>
    <row r="968" ht="12" customHeight="1" x14ac:dyDescent="0.2"/>
    <row r="969" ht="12" customHeight="1" x14ac:dyDescent="0.2"/>
    <row r="970" ht="12" customHeight="1" x14ac:dyDescent="0.2"/>
    <row r="971" ht="12" customHeight="1" x14ac:dyDescent="0.2"/>
    <row r="972" ht="12" customHeight="1" x14ac:dyDescent="0.2"/>
    <row r="973" ht="12" customHeight="1" x14ac:dyDescent="0.2"/>
    <row r="974" ht="12" customHeight="1" x14ac:dyDescent="0.2"/>
    <row r="975" ht="12" customHeight="1" x14ac:dyDescent="0.2"/>
    <row r="976" ht="12" customHeight="1" x14ac:dyDescent="0.2"/>
    <row r="977" ht="12" customHeight="1" x14ac:dyDescent="0.2"/>
    <row r="978" ht="12" customHeight="1" x14ac:dyDescent="0.2"/>
    <row r="979" ht="12" customHeight="1" x14ac:dyDescent="0.2"/>
    <row r="980" ht="12" customHeight="1" x14ac:dyDescent="0.2"/>
    <row r="981" ht="12" customHeight="1" x14ac:dyDescent="0.2"/>
    <row r="982" ht="12" customHeight="1" x14ac:dyDescent="0.2"/>
    <row r="983" ht="12" customHeight="1" x14ac:dyDescent="0.2"/>
    <row r="984" ht="12" customHeight="1" x14ac:dyDescent="0.2"/>
    <row r="985" ht="12" customHeight="1" x14ac:dyDescent="0.2"/>
    <row r="986" ht="12" customHeight="1" x14ac:dyDescent="0.2"/>
    <row r="987" ht="12" customHeight="1" x14ac:dyDescent="0.2"/>
    <row r="988" ht="12" customHeight="1" x14ac:dyDescent="0.2"/>
    <row r="989" ht="12" customHeight="1" x14ac:dyDescent="0.2"/>
    <row r="990" ht="12" customHeight="1" x14ac:dyDescent="0.2"/>
    <row r="991" ht="12" customHeight="1" x14ac:dyDescent="0.2"/>
    <row r="992" ht="12" customHeight="1" x14ac:dyDescent="0.2"/>
    <row r="993" ht="12" customHeight="1" x14ac:dyDescent="0.2"/>
    <row r="994" ht="12" customHeight="1" x14ac:dyDescent="0.2"/>
    <row r="995" ht="12" customHeight="1" x14ac:dyDescent="0.2"/>
    <row r="996" ht="12" customHeight="1" x14ac:dyDescent="0.2"/>
    <row r="997" ht="12" customHeight="1" x14ac:dyDescent="0.2"/>
    <row r="998" ht="12" customHeight="1" x14ac:dyDescent="0.2"/>
    <row r="999" ht="12" customHeight="1" x14ac:dyDescent="0.2"/>
    <row r="1000" ht="12" customHeight="1" x14ac:dyDescent="0.2"/>
    <row r="1001" ht="12" customHeight="1" x14ac:dyDescent="0.2"/>
    <row r="1002" ht="12" customHeight="1" x14ac:dyDescent="0.2"/>
    <row r="1003" ht="12" customHeight="1" x14ac:dyDescent="0.2"/>
    <row r="1004" ht="12" customHeight="1" x14ac:dyDescent="0.2"/>
    <row r="1005" ht="12" customHeight="1" x14ac:dyDescent="0.2"/>
    <row r="1006" ht="12" customHeight="1" x14ac:dyDescent="0.2"/>
    <row r="1007" ht="12" customHeight="1" x14ac:dyDescent="0.2"/>
    <row r="1008" ht="12" customHeight="1" x14ac:dyDescent="0.2"/>
    <row r="1009" ht="12" customHeight="1" x14ac:dyDescent="0.2"/>
    <row r="1010" ht="12" customHeight="1" x14ac:dyDescent="0.2"/>
    <row r="1011" ht="12" customHeight="1" x14ac:dyDescent="0.2"/>
    <row r="1012" ht="12" customHeight="1" x14ac:dyDescent="0.2"/>
    <row r="1013" ht="12" customHeight="1" x14ac:dyDescent="0.2"/>
    <row r="1014" ht="12" customHeight="1" x14ac:dyDescent="0.2"/>
    <row r="1015" ht="12" customHeight="1" x14ac:dyDescent="0.2"/>
    <row r="1016" ht="12" customHeight="1" x14ac:dyDescent="0.2"/>
    <row r="1017" ht="12" customHeight="1" x14ac:dyDescent="0.2"/>
    <row r="1018" ht="12" customHeight="1" x14ac:dyDescent="0.2"/>
    <row r="1019" ht="12" customHeight="1" x14ac:dyDescent="0.2"/>
    <row r="1020" ht="12" customHeight="1" x14ac:dyDescent="0.2"/>
    <row r="1021" ht="12" customHeight="1" x14ac:dyDescent="0.2"/>
    <row r="1022" ht="12" customHeight="1" x14ac:dyDescent="0.2"/>
    <row r="1023" ht="12" customHeight="1" x14ac:dyDescent="0.2"/>
    <row r="1024" ht="12" customHeight="1" x14ac:dyDescent="0.2"/>
    <row r="1025" ht="12" customHeight="1" x14ac:dyDescent="0.2"/>
    <row r="1026" ht="12" customHeight="1" x14ac:dyDescent="0.2"/>
    <row r="1027" ht="12" customHeight="1" x14ac:dyDescent="0.2"/>
    <row r="1028" ht="12" customHeight="1" x14ac:dyDescent="0.2"/>
    <row r="1029" ht="12" customHeight="1" x14ac:dyDescent="0.2"/>
    <row r="1030" ht="12" customHeight="1" x14ac:dyDescent="0.2"/>
    <row r="1031" ht="12" customHeight="1" x14ac:dyDescent="0.2"/>
    <row r="1032" ht="12" customHeight="1" x14ac:dyDescent="0.2"/>
    <row r="1033" ht="12" customHeight="1" x14ac:dyDescent="0.2"/>
    <row r="1034" ht="12" customHeight="1" x14ac:dyDescent="0.2"/>
    <row r="1035" ht="12" customHeight="1" x14ac:dyDescent="0.2"/>
    <row r="1036" ht="12" customHeight="1" x14ac:dyDescent="0.2"/>
    <row r="1037" ht="12" customHeight="1" x14ac:dyDescent="0.2"/>
    <row r="1038" ht="12" customHeight="1" x14ac:dyDescent="0.2"/>
    <row r="1039" ht="12" customHeight="1" x14ac:dyDescent="0.2"/>
    <row r="1040" ht="12" customHeight="1" x14ac:dyDescent="0.2"/>
    <row r="1041" ht="12" customHeight="1" x14ac:dyDescent="0.2"/>
    <row r="1042" ht="12" customHeight="1" x14ac:dyDescent="0.2"/>
    <row r="1043" ht="12" customHeight="1" x14ac:dyDescent="0.2"/>
    <row r="1044" ht="12" customHeight="1" x14ac:dyDescent="0.2"/>
    <row r="1045" ht="12" customHeight="1" x14ac:dyDescent="0.2"/>
    <row r="1046" ht="12" customHeight="1" x14ac:dyDescent="0.2"/>
    <row r="1047" ht="12" customHeight="1" x14ac:dyDescent="0.2"/>
    <row r="1048" ht="12" customHeight="1" x14ac:dyDescent="0.2"/>
    <row r="1049" ht="12" customHeight="1" x14ac:dyDescent="0.2"/>
    <row r="1050" ht="12" customHeight="1" x14ac:dyDescent="0.2"/>
    <row r="1051" ht="12" customHeight="1" x14ac:dyDescent="0.2"/>
    <row r="1052" ht="12" customHeight="1" x14ac:dyDescent="0.2"/>
    <row r="1053" ht="12" customHeight="1" x14ac:dyDescent="0.2"/>
    <row r="1054" ht="12" customHeight="1" x14ac:dyDescent="0.2"/>
    <row r="1055" ht="12" customHeight="1" x14ac:dyDescent="0.2"/>
    <row r="1056" ht="12" customHeight="1" x14ac:dyDescent="0.2"/>
    <row r="1057" ht="12" customHeight="1" x14ac:dyDescent="0.2"/>
    <row r="1058" ht="12" customHeight="1" x14ac:dyDescent="0.2"/>
    <row r="1059" ht="12" customHeight="1" x14ac:dyDescent="0.2"/>
    <row r="1060" ht="12" customHeight="1" x14ac:dyDescent="0.2"/>
    <row r="1061" ht="12" customHeight="1" x14ac:dyDescent="0.2"/>
    <row r="1062" ht="12" customHeight="1" x14ac:dyDescent="0.2"/>
    <row r="1063" ht="12" customHeight="1" x14ac:dyDescent="0.2"/>
    <row r="1064" ht="12" customHeight="1" x14ac:dyDescent="0.2"/>
    <row r="1065" ht="12" customHeight="1" x14ac:dyDescent="0.2"/>
    <row r="1066" ht="12" customHeight="1" x14ac:dyDescent="0.2"/>
    <row r="1067" ht="12" customHeight="1" x14ac:dyDescent="0.2"/>
    <row r="1068" ht="12" customHeight="1" x14ac:dyDescent="0.2"/>
    <row r="1069" ht="12" customHeight="1" x14ac:dyDescent="0.2"/>
    <row r="1070" ht="12" customHeight="1" x14ac:dyDescent="0.2"/>
    <row r="1071" ht="12" customHeight="1" x14ac:dyDescent="0.2"/>
    <row r="1072" ht="12" customHeight="1" x14ac:dyDescent="0.2"/>
    <row r="1073" ht="12" customHeight="1" x14ac:dyDescent="0.2"/>
    <row r="1074" ht="12" customHeight="1" x14ac:dyDescent="0.2"/>
    <row r="1075" ht="12" customHeight="1" x14ac:dyDescent="0.2"/>
    <row r="1076" ht="12" customHeight="1" x14ac:dyDescent="0.2"/>
    <row r="1077" ht="12" customHeight="1" x14ac:dyDescent="0.2"/>
    <row r="1078" ht="12" customHeight="1" x14ac:dyDescent="0.2"/>
    <row r="1079" ht="12" customHeight="1" x14ac:dyDescent="0.2"/>
    <row r="1080" ht="12" customHeight="1" x14ac:dyDescent="0.2"/>
    <row r="1081" ht="12" customHeight="1" x14ac:dyDescent="0.2"/>
    <row r="1082" ht="12" customHeight="1" x14ac:dyDescent="0.2"/>
    <row r="1083" ht="12" customHeight="1" x14ac:dyDescent="0.2"/>
    <row r="1084" ht="12" customHeight="1" x14ac:dyDescent="0.2"/>
    <row r="1085" ht="12" customHeight="1" x14ac:dyDescent="0.2"/>
    <row r="1086" ht="12" customHeight="1" x14ac:dyDescent="0.2"/>
    <row r="1087" ht="12" customHeight="1" x14ac:dyDescent="0.2"/>
    <row r="1088" ht="12" customHeight="1" x14ac:dyDescent="0.2"/>
    <row r="1089" ht="12" customHeight="1" x14ac:dyDescent="0.2"/>
    <row r="1090" ht="12" customHeight="1" x14ac:dyDescent="0.2"/>
    <row r="1091" ht="12" customHeight="1" x14ac:dyDescent="0.2"/>
    <row r="1092" ht="12" customHeight="1" x14ac:dyDescent="0.2"/>
    <row r="1093" ht="12" customHeight="1" x14ac:dyDescent="0.2"/>
    <row r="1094" ht="12" customHeight="1" x14ac:dyDescent="0.2"/>
    <row r="1095" ht="12" customHeight="1" x14ac:dyDescent="0.2"/>
    <row r="1096" ht="12" customHeight="1" x14ac:dyDescent="0.2"/>
    <row r="1097" ht="12" customHeight="1" x14ac:dyDescent="0.2"/>
    <row r="1098" ht="12" customHeight="1" x14ac:dyDescent="0.2"/>
    <row r="1099" ht="12" customHeight="1" x14ac:dyDescent="0.2"/>
    <row r="1100" ht="12" customHeight="1" x14ac:dyDescent="0.2"/>
    <row r="1101" ht="12" customHeight="1" x14ac:dyDescent="0.2"/>
    <row r="1102" ht="12" customHeight="1" x14ac:dyDescent="0.2"/>
    <row r="1103" ht="12" customHeight="1" x14ac:dyDescent="0.2"/>
    <row r="1104" ht="12" customHeight="1" x14ac:dyDescent="0.2"/>
    <row r="1105" ht="12" customHeight="1" x14ac:dyDescent="0.2"/>
    <row r="1106" ht="12" customHeight="1" x14ac:dyDescent="0.2"/>
    <row r="1107" ht="12" customHeight="1" x14ac:dyDescent="0.2"/>
    <row r="1108" ht="12" customHeight="1" x14ac:dyDescent="0.2"/>
    <row r="1109" ht="12" customHeight="1" x14ac:dyDescent="0.2"/>
    <row r="1110" ht="12" customHeight="1" x14ac:dyDescent="0.2"/>
    <row r="1111" ht="12" customHeight="1" x14ac:dyDescent="0.2"/>
    <row r="1112" ht="12" customHeight="1" x14ac:dyDescent="0.2"/>
    <row r="1113" ht="12" customHeight="1" x14ac:dyDescent="0.2"/>
    <row r="1114" ht="12" customHeight="1" x14ac:dyDescent="0.2"/>
    <row r="1115" ht="12" customHeight="1" x14ac:dyDescent="0.2"/>
    <row r="1116" ht="12" customHeight="1" x14ac:dyDescent="0.2"/>
    <row r="1117" ht="12" customHeight="1" x14ac:dyDescent="0.2"/>
    <row r="1118" ht="12" customHeight="1" x14ac:dyDescent="0.2"/>
    <row r="1119" ht="12" customHeight="1" x14ac:dyDescent="0.2"/>
    <row r="1120" ht="12" customHeight="1" x14ac:dyDescent="0.2"/>
    <row r="1121" ht="12" customHeight="1" x14ac:dyDescent="0.2"/>
    <row r="1122" ht="12" customHeight="1" x14ac:dyDescent="0.2"/>
    <row r="1123" ht="12" customHeight="1" x14ac:dyDescent="0.2"/>
    <row r="1124" ht="12" customHeight="1" x14ac:dyDescent="0.2"/>
    <row r="1125" ht="12" customHeight="1" x14ac:dyDescent="0.2"/>
    <row r="1126" ht="12" customHeight="1" x14ac:dyDescent="0.2"/>
    <row r="1127" ht="12" customHeight="1" x14ac:dyDescent="0.2"/>
    <row r="1128" ht="12" customHeight="1" x14ac:dyDescent="0.2"/>
    <row r="1129" ht="12" customHeight="1" x14ac:dyDescent="0.2"/>
    <row r="1130" ht="12" customHeight="1" x14ac:dyDescent="0.2"/>
    <row r="1131" ht="12" customHeight="1" x14ac:dyDescent="0.2"/>
    <row r="1132" ht="12" customHeight="1" x14ac:dyDescent="0.2"/>
    <row r="1133" ht="12" customHeight="1" x14ac:dyDescent="0.2"/>
    <row r="1134" ht="12" customHeight="1" x14ac:dyDescent="0.2"/>
    <row r="1135" ht="12" customHeight="1" x14ac:dyDescent="0.2"/>
    <row r="1136" ht="12" customHeight="1" x14ac:dyDescent="0.2"/>
    <row r="1137" ht="12" customHeight="1" x14ac:dyDescent="0.2"/>
    <row r="1138" ht="12" customHeight="1" x14ac:dyDescent="0.2"/>
    <row r="1139" ht="12" customHeight="1" x14ac:dyDescent="0.2"/>
    <row r="1140" ht="12" customHeight="1" x14ac:dyDescent="0.2"/>
    <row r="1141" ht="12" customHeight="1" x14ac:dyDescent="0.2"/>
    <row r="1142" ht="12" customHeight="1" x14ac:dyDescent="0.2"/>
    <row r="1143" ht="12" customHeight="1" x14ac:dyDescent="0.2"/>
    <row r="1144" ht="12" customHeight="1" x14ac:dyDescent="0.2"/>
    <row r="1145" ht="12" customHeight="1" x14ac:dyDescent="0.2"/>
    <row r="1146" ht="12" customHeight="1" x14ac:dyDescent="0.2"/>
    <row r="1147" ht="12" customHeight="1" x14ac:dyDescent="0.2"/>
    <row r="1148" ht="12" customHeight="1" x14ac:dyDescent="0.2"/>
    <row r="1149" ht="12" customHeight="1" x14ac:dyDescent="0.2"/>
    <row r="1150" ht="12" customHeight="1" x14ac:dyDescent="0.2"/>
    <row r="1151" ht="12" customHeight="1" x14ac:dyDescent="0.2"/>
    <row r="1152" ht="12" customHeight="1" x14ac:dyDescent="0.2"/>
    <row r="1153" ht="12" customHeight="1" x14ac:dyDescent="0.2"/>
    <row r="1154" ht="12" customHeight="1" x14ac:dyDescent="0.2"/>
    <row r="1155" ht="12" customHeight="1" x14ac:dyDescent="0.2"/>
    <row r="1156" ht="12" customHeight="1" x14ac:dyDescent="0.2"/>
    <row r="1157" ht="12" customHeight="1" x14ac:dyDescent="0.2"/>
    <row r="1158" ht="12" customHeight="1" x14ac:dyDescent="0.2"/>
    <row r="1159" ht="12" customHeight="1" x14ac:dyDescent="0.2"/>
    <row r="1160" ht="12" customHeight="1" x14ac:dyDescent="0.2"/>
    <row r="1161" ht="12" customHeight="1" x14ac:dyDescent="0.2"/>
    <row r="1162" ht="12" customHeight="1" x14ac:dyDescent="0.2"/>
    <row r="1163" ht="12" customHeight="1" x14ac:dyDescent="0.2"/>
    <row r="1164" ht="12" customHeight="1" x14ac:dyDescent="0.2"/>
    <row r="1165" ht="12" customHeight="1" x14ac:dyDescent="0.2"/>
    <row r="1166" ht="12" customHeight="1" x14ac:dyDescent="0.2"/>
    <row r="1167" ht="12" customHeight="1" x14ac:dyDescent="0.2"/>
    <row r="1168" ht="12" customHeight="1" x14ac:dyDescent="0.2"/>
    <row r="1169" ht="12" customHeight="1" x14ac:dyDescent="0.2"/>
    <row r="1170" ht="12" customHeight="1" x14ac:dyDescent="0.2"/>
    <row r="1171" ht="12" customHeight="1" x14ac:dyDescent="0.2"/>
    <row r="1172" ht="12" customHeight="1" x14ac:dyDescent="0.2"/>
    <row r="1173" ht="12" customHeight="1" x14ac:dyDescent="0.2"/>
    <row r="1174" ht="12" customHeight="1" x14ac:dyDescent="0.2"/>
    <row r="1175" ht="12" customHeight="1" x14ac:dyDescent="0.2"/>
    <row r="1176" ht="12" customHeight="1" x14ac:dyDescent="0.2"/>
    <row r="1177" ht="12" customHeight="1" x14ac:dyDescent="0.2"/>
    <row r="1178" ht="12" customHeight="1" x14ac:dyDescent="0.2"/>
    <row r="1179" ht="12" customHeight="1" x14ac:dyDescent="0.2"/>
    <row r="1180" ht="12" customHeight="1" x14ac:dyDescent="0.2"/>
    <row r="1181" ht="12" customHeight="1" x14ac:dyDescent="0.2"/>
    <row r="1182" ht="12" customHeight="1" x14ac:dyDescent="0.2"/>
    <row r="1183" ht="12" customHeight="1" x14ac:dyDescent="0.2"/>
    <row r="1184" ht="12" customHeight="1" x14ac:dyDescent="0.2"/>
    <row r="1185" ht="12" customHeight="1" x14ac:dyDescent="0.2"/>
    <row r="1186" ht="12" customHeight="1" x14ac:dyDescent="0.2"/>
    <row r="1187" ht="12" customHeight="1" x14ac:dyDescent="0.2"/>
    <row r="1188" ht="12" customHeight="1" x14ac:dyDescent="0.2"/>
    <row r="1189" ht="12" customHeight="1" x14ac:dyDescent="0.2"/>
    <row r="1190" ht="12" customHeight="1" x14ac:dyDescent="0.2"/>
    <row r="1191" ht="12" customHeight="1" x14ac:dyDescent="0.2"/>
    <row r="1192" ht="12" customHeight="1" x14ac:dyDescent="0.2"/>
    <row r="1193" ht="12" customHeight="1" x14ac:dyDescent="0.2"/>
    <row r="1194" ht="12" customHeight="1" x14ac:dyDescent="0.2"/>
    <row r="1195" ht="12" customHeight="1" x14ac:dyDescent="0.2"/>
    <row r="1196" ht="12" customHeight="1" x14ac:dyDescent="0.2"/>
    <row r="1197" ht="12" customHeight="1" x14ac:dyDescent="0.2"/>
    <row r="1198" ht="12" customHeight="1" x14ac:dyDescent="0.2"/>
    <row r="1199" ht="12" customHeight="1" x14ac:dyDescent="0.2"/>
    <row r="1200" ht="12" customHeight="1" x14ac:dyDescent="0.2"/>
    <row r="1201" ht="12" customHeight="1" x14ac:dyDescent="0.2"/>
    <row r="1202" ht="12" customHeight="1" x14ac:dyDescent="0.2"/>
    <row r="1203" ht="12" customHeight="1" x14ac:dyDescent="0.2"/>
    <row r="1204" ht="12" customHeight="1" x14ac:dyDescent="0.2"/>
    <row r="1205" ht="12" customHeight="1" x14ac:dyDescent="0.2"/>
    <row r="1206" ht="12" customHeight="1" x14ac:dyDescent="0.2"/>
    <row r="1207" ht="12" customHeight="1" x14ac:dyDescent="0.2"/>
    <row r="1208" ht="12" customHeight="1" x14ac:dyDescent="0.2"/>
    <row r="1209" ht="12" customHeight="1" x14ac:dyDescent="0.2"/>
    <row r="1210" ht="12" customHeight="1" x14ac:dyDescent="0.2"/>
    <row r="1211" ht="12" customHeight="1" x14ac:dyDescent="0.2"/>
    <row r="1212" ht="12" customHeight="1" x14ac:dyDescent="0.2"/>
    <row r="1213" ht="12" customHeight="1" x14ac:dyDescent="0.2"/>
    <row r="1214" ht="12" customHeight="1" x14ac:dyDescent="0.2"/>
    <row r="1215" ht="12" customHeight="1" x14ac:dyDescent="0.2"/>
    <row r="1216" ht="12" customHeight="1" x14ac:dyDescent="0.2"/>
    <row r="1217" ht="12" customHeight="1" x14ac:dyDescent="0.2"/>
    <row r="1218" ht="12" customHeight="1" x14ac:dyDescent="0.2"/>
    <row r="1219" ht="12" customHeight="1" x14ac:dyDescent="0.2"/>
    <row r="1220" ht="12" customHeight="1" x14ac:dyDescent="0.2"/>
    <row r="1221" ht="12" customHeight="1" x14ac:dyDescent="0.2"/>
    <row r="1222" ht="12" customHeight="1" x14ac:dyDescent="0.2"/>
    <row r="1223" ht="12" customHeight="1" x14ac:dyDescent="0.2"/>
    <row r="1224" ht="12" customHeight="1" x14ac:dyDescent="0.2"/>
    <row r="1225" ht="12" customHeight="1" x14ac:dyDescent="0.2"/>
    <row r="1226" ht="12" customHeight="1" x14ac:dyDescent="0.2"/>
    <row r="1227" ht="12" customHeight="1" x14ac:dyDescent="0.2"/>
    <row r="1228" ht="12" customHeight="1" x14ac:dyDescent="0.2"/>
    <row r="1229" ht="12" customHeight="1" x14ac:dyDescent="0.2"/>
    <row r="1230" ht="12" customHeight="1" x14ac:dyDescent="0.2"/>
    <row r="1231" ht="12" customHeight="1" x14ac:dyDescent="0.2"/>
    <row r="1232" ht="12" customHeight="1" x14ac:dyDescent="0.2"/>
    <row r="1233" ht="12" customHeight="1" x14ac:dyDescent="0.2"/>
    <row r="1234" ht="12" customHeight="1" x14ac:dyDescent="0.2"/>
    <row r="1235" ht="12" customHeight="1" x14ac:dyDescent="0.2"/>
    <row r="1236" ht="12" customHeight="1" x14ac:dyDescent="0.2"/>
    <row r="1237" ht="12" customHeight="1" x14ac:dyDescent="0.2"/>
    <row r="1238" ht="12" customHeight="1" x14ac:dyDescent="0.2"/>
    <row r="1239" ht="12" customHeight="1" x14ac:dyDescent="0.2"/>
    <row r="1240" ht="12" customHeight="1" x14ac:dyDescent="0.2"/>
    <row r="1241" ht="12" customHeight="1" x14ac:dyDescent="0.2"/>
    <row r="1242" ht="12" customHeight="1" x14ac:dyDescent="0.2"/>
    <row r="1243" ht="12" customHeight="1" x14ac:dyDescent="0.2"/>
    <row r="1244" ht="12" customHeight="1" x14ac:dyDescent="0.2"/>
    <row r="1245" ht="12" customHeight="1" x14ac:dyDescent="0.2"/>
    <row r="1246" ht="12" customHeight="1" x14ac:dyDescent="0.2"/>
    <row r="1247" ht="12" customHeight="1" x14ac:dyDescent="0.2"/>
    <row r="1248" ht="12" customHeight="1" x14ac:dyDescent="0.2"/>
    <row r="1249" ht="12" customHeight="1" x14ac:dyDescent="0.2"/>
    <row r="1250" ht="12" customHeight="1" x14ac:dyDescent="0.2"/>
    <row r="1251" ht="12" customHeight="1" x14ac:dyDescent="0.2"/>
    <row r="1252" ht="12" customHeight="1" x14ac:dyDescent="0.2"/>
    <row r="1253" ht="12" customHeight="1" x14ac:dyDescent="0.2"/>
    <row r="1254" ht="12" customHeight="1" x14ac:dyDescent="0.2"/>
    <row r="1255" ht="12" customHeight="1" x14ac:dyDescent="0.2"/>
    <row r="1256" ht="12" customHeight="1" x14ac:dyDescent="0.2"/>
    <row r="1257" ht="12" customHeight="1" x14ac:dyDescent="0.2"/>
    <row r="1258" ht="12" customHeight="1" x14ac:dyDescent="0.2"/>
    <row r="1259" ht="12" customHeight="1" x14ac:dyDescent="0.2"/>
    <row r="1260" ht="12" customHeight="1" x14ac:dyDescent="0.2"/>
    <row r="1261" ht="12" customHeight="1" x14ac:dyDescent="0.2"/>
    <row r="1262" ht="12" customHeight="1" x14ac:dyDescent="0.2"/>
    <row r="1263" ht="12" customHeight="1" x14ac:dyDescent="0.2"/>
    <row r="1264" ht="12" customHeight="1" x14ac:dyDescent="0.2"/>
    <row r="1265" ht="12" customHeight="1" x14ac:dyDescent="0.2"/>
    <row r="1266" ht="12" customHeight="1" x14ac:dyDescent="0.2"/>
    <row r="1267" ht="12" customHeight="1" x14ac:dyDescent="0.2"/>
    <row r="1268" ht="12" customHeight="1" x14ac:dyDescent="0.2"/>
    <row r="1269" ht="12" customHeight="1" x14ac:dyDescent="0.2"/>
    <row r="1270" ht="12" customHeight="1" x14ac:dyDescent="0.2"/>
    <row r="1271" ht="12" customHeight="1" x14ac:dyDescent="0.2"/>
    <row r="1272" ht="12" customHeight="1" x14ac:dyDescent="0.2"/>
    <row r="1273" ht="12" customHeight="1" x14ac:dyDescent="0.2"/>
    <row r="1274" ht="12" customHeight="1" x14ac:dyDescent="0.2"/>
    <row r="1275" ht="12" customHeight="1" x14ac:dyDescent="0.2"/>
    <row r="1276" ht="12" customHeight="1" x14ac:dyDescent="0.2"/>
    <row r="1277" ht="12" customHeight="1" x14ac:dyDescent="0.2"/>
    <row r="1278" ht="12" customHeight="1" x14ac:dyDescent="0.2"/>
    <row r="1279" ht="12" customHeight="1" x14ac:dyDescent="0.2"/>
    <row r="1280" ht="12" customHeight="1" x14ac:dyDescent="0.2"/>
    <row r="1281" ht="12" customHeight="1" x14ac:dyDescent="0.2"/>
    <row r="1282" ht="12" customHeight="1" x14ac:dyDescent="0.2"/>
    <row r="1283" ht="12" customHeight="1" x14ac:dyDescent="0.2"/>
    <row r="1284" ht="12" customHeight="1" x14ac:dyDescent="0.2"/>
    <row r="1285" ht="12" customHeight="1" x14ac:dyDescent="0.2"/>
    <row r="1286" ht="12" customHeight="1" x14ac:dyDescent="0.2"/>
    <row r="1287" ht="12" customHeight="1" x14ac:dyDescent="0.2"/>
    <row r="1288" ht="12" customHeight="1" x14ac:dyDescent="0.2"/>
    <row r="1289" ht="12" customHeight="1" x14ac:dyDescent="0.2"/>
    <row r="1290" ht="12" customHeight="1" x14ac:dyDescent="0.2"/>
    <row r="1291" ht="12" customHeight="1" x14ac:dyDescent="0.2"/>
    <row r="1292" ht="12" customHeight="1" x14ac:dyDescent="0.2"/>
    <row r="1293" ht="12" customHeight="1" x14ac:dyDescent="0.2"/>
    <row r="1294" ht="12" customHeight="1" x14ac:dyDescent="0.2"/>
    <row r="1295" ht="12" customHeight="1" x14ac:dyDescent="0.2"/>
    <row r="1296" ht="12" customHeight="1" x14ac:dyDescent="0.2"/>
    <row r="1297" ht="12" customHeight="1" x14ac:dyDescent="0.2"/>
    <row r="1298" ht="12" customHeight="1" x14ac:dyDescent="0.2"/>
    <row r="1299" ht="12" customHeight="1" x14ac:dyDescent="0.2"/>
    <row r="1300" ht="12" customHeight="1" x14ac:dyDescent="0.2"/>
    <row r="1301" ht="12" customHeight="1" x14ac:dyDescent="0.2"/>
    <row r="1302" ht="12" customHeight="1" x14ac:dyDescent="0.2"/>
    <row r="1303" ht="12" customHeight="1" x14ac:dyDescent="0.2"/>
    <row r="1304" ht="12" customHeight="1" x14ac:dyDescent="0.2"/>
    <row r="1305" ht="12" customHeight="1" x14ac:dyDescent="0.2"/>
    <row r="1306" ht="12" customHeight="1" x14ac:dyDescent="0.2"/>
    <row r="1307" ht="12" customHeight="1" x14ac:dyDescent="0.2"/>
    <row r="1308" ht="12" customHeight="1" x14ac:dyDescent="0.2"/>
    <row r="1309" ht="12" customHeight="1" x14ac:dyDescent="0.2"/>
    <row r="1310" ht="12" customHeight="1" x14ac:dyDescent="0.2"/>
    <row r="1311" ht="12" customHeight="1" x14ac:dyDescent="0.2"/>
    <row r="1312" ht="12" customHeight="1" x14ac:dyDescent="0.2"/>
    <row r="1313" ht="12" customHeight="1" x14ac:dyDescent="0.2"/>
    <row r="1314" ht="12" customHeight="1" x14ac:dyDescent="0.2"/>
    <row r="1315" ht="12" customHeight="1" x14ac:dyDescent="0.2"/>
    <row r="1316" ht="12" customHeight="1" x14ac:dyDescent="0.2"/>
    <row r="1317" ht="12" customHeight="1" x14ac:dyDescent="0.2"/>
    <row r="1318" ht="12" customHeight="1" x14ac:dyDescent="0.2"/>
    <row r="1319" ht="12" customHeight="1" x14ac:dyDescent="0.2"/>
    <row r="1320" ht="12" customHeight="1" x14ac:dyDescent="0.2"/>
    <row r="1321" ht="12" customHeight="1" x14ac:dyDescent="0.2"/>
    <row r="1322" ht="12" customHeight="1" x14ac:dyDescent="0.2"/>
    <row r="1323" ht="12" customHeight="1" x14ac:dyDescent="0.2"/>
    <row r="1324" ht="12" customHeight="1" x14ac:dyDescent="0.2"/>
    <row r="1325" ht="12" customHeight="1" x14ac:dyDescent="0.2"/>
    <row r="1326" ht="12" customHeight="1" x14ac:dyDescent="0.2"/>
    <row r="1327" ht="12" customHeight="1" x14ac:dyDescent="0.2"/>
    <row r="1328" ht="12" customHeight="1" x14ac:dyDescent="0.2"/>
    <row r="1329" ht="12" customHeight="1" x14ac:dyDescent="0.2"/>
    <row r="1330" ht="12" customHeight="1" x14ac:dyDescent="0.2"/>
    <row r="1331" ht="12" customHeight="1" x14ac:dyDescent="0.2"/>
    <row r="1332" ht="12" customHeight="1" x14ac:dyDescent="0.2"/>
    <row r="1333" ht="12" customHeight="1" x14ac:dyDescent="0.2"/>
    <row r="1334" ht="12" customHeight="1" x14ac:dyDescent="0.2"/>
    <row r="1335" ht="12" customHeight="1" x14ac:dyDescent="0.2"/>
    <row r="1336" ht="12" customHeight="1" x14ac:dyDescent="0.2"/>
    <row r="1337" ht="12" customHeight="1" x14ac:dyDescent="0.2"/>
    <row r="1338" ht="12" customHeight="1" x14ac:dyDescent="0.2"/>
    <row r="1339" ht="12" customHeight="1" x14ac:dyDescent="0.2"/>
    <row r="1340" ht="12" customHeight="1" x14ac:dyDescent="0.2"/>
    <row r="1341" ht="12" customHeight="1" x14ac:dyDescent="0.2"/>
    <row r="1342" ht="12" customHeight="1" x14ac:dyDescent="0.2"/>
    <row r="1343" ht="12" customHeight="1" x14ac:dyDescent="0.2"/>
    <row r="1344" ht="12" customHeight="1" x14ac:dyDescent="0.2"/>
    <row r="1345" ht="12" customHeight="1" x14ac:dyDescent="0.2"/>
    <row r="1346" ht="12" customHeight="1" x14ac:dyDescent="0.2"/>
    <row r="1347" ht="12" customHeight="1" x14ac:dyDescent="0.2"/>
    <row r="1348" ht="12" customHeight="1" x14ac:dyDescent="0.2"/>
    <row r="1349" ht="12" customHeight="1" x14ac:dyDescent="0.2"/>
    <row r="1350" ht="12" customHeight="1" x14ac:dyDescent="0.2"/>
    <row r="1351" ht="12" customHeight="1" x14ac:dyDescent="0.2"/>
    <row r="1352" ht="12" customHeight="1" x14ac:dyDescent="0.2"/>
    <row r="1353" ht="12" customHeight="1" x14ac:dyDescent="0.2"/>
    <row r="1354" ht="12" customHeight="1" x14ac:dyDescent="0.2"/>
    <row r="1355" ht="12" customHeight="1" x14ac:dyDescent="0.2"/>
    <row r="1356" ht="12" customHeight="1" x14ac:dyDescent="0.2"/>
    <row r="1357" ht="12" customHeight="1" x14ac:dyDescent="0.2"/>
    <row r="1358" ht="12" customHeight="1" x14ac:dyDescent="0.2"/>
    <row r="1359" ht="12" customHeight="1" x14ac:dyDescent="0.2"/>
    <row r="1360" ht="12" customHeight="1" x14ac:dyDescent="0.2"/>
    <row r="1361" ht="12" customHeight="1" x14ac:dyDescent="0.2"/>
    <row r="1362" ht="12" customHeight="1" x14ac:dyDescent="0.2"/>
    <row r="1363" ht="12" customHeight="1" x14ac:dyDescent="0.2"/>
    <row r="1364" ht="12" customHeight="1" x14ac:dyDescent="0.2"/>
    <row r="1365" ht="12" customHeight="1" x14ac:dyDescent="0.2"/>
    <row r="1366" ht="12" customHeight="1" x14ac:dyDescent="0.2"/>
    <row r="1367" ht="12" customHeight="1" x14ac:dyDescent="0.2"/>
    <row r="1368" ht="12" customHeight="1" x14ac:dyDescent="0.2"/>
    <row r="1369" ht="12" customHeight="1" x14ac:dyDescent="0.2"/>
    <row r="1370" ht="12" customHeight="1" x14ac:dyDescent="0.2"/>
    <row r="1371" ht="12" customHeight="1" x14ac:dyDescent="0.2"/>
    <row r="1372" ht="12" customHeight="1" x14ac:dyDescent="0.2"/>
    <row r="1373" ht="12" customHeight="1" x14ac:dyDescent="0.2"/>
    <row r="1374" ht="12" customHeight="1" x14ac:dyDescent="0.2"/>
    <row r="1375" ht="12" customHeight="1" x14ac:dyDescent="0.2"/>
    <row r="1376" ht="12" customHeight="1" x14ac:dyDescent="0.2"/>
    <row r="1377" ht="12" customHeight="1" x14ac:dyDescent="0.2"/>
    <row r="1378" ht="12" customHeight="1" x14ac:dyDescent="0.2"/>
    <row r="1379" ht="12" customHeight="1" x14ac:dyDescent="0.2"/>
    <row r="1380" ht="12" customHeight="1" x14ac:dyDescent="0.2"/>
    <row r="1381" ht="12" customHeight="1" x14ac:dyDescent="0.2"/>
    <row r="1382" ht="12" customHeight="1" x14ac:dyDescent="0.2"/>
    <row r="1383" ht="12" customHeight="1" x14ac:dyDescent="0.2"/>
    <row r="1384" ht="12" customHeight="1" x14ac:dyDescent="0.2"/>
    <row r="1385" ht="12" customHeight="1" x14ac:dyDescent="0.2"/>
    <row r="1386" ht="12" customHeight="1" x14ac:dyDescent="0.2"/>
    <row r="1387" ht="12" customHeight="1" x14ac:dyDescent="0.2"/>
    <row r="1388" ht="12" customHeight="1" x14ac:dyDescent="0.2"/>
    <row r="1389" ht="12" customHeight="1" x14ac:dyDescent="0.2"/>
    <row r="1390" ht="12" customHeight="1" x14ac:dyDescent="0.2"/>
    <row r="1391" ht="12" customHeight="1" x14ac:dyDescent="0.2"/>
    <row r="1392" ht="12" customHeight="1" x14ac:dyDescent="0.2"/>
    <row r="1393" ht="12" customHeight="1" x14ac:dyDescent="0.2"/>
    <row r="1394" ht="12" customHeight="1" x14ac:dyDescent="0.2"/>
    <row r="1395" ht="12" customHeight="1" x14ac:dyDescent="0.2"/>
    <row r="1396" ht="12" customHeight="1" x14ac:dyDescent="0.2"/>
    <row r="1397" ht="12" customHeight="1" x14ac:dyDescent="0.2"/>
    <row r="1398" ht="12" customHeight="1" x14ac:dyDescent="0.2"/>
    <row r="1399" ht="12" customHeight="1" x14ac:dyDescent="0.2"/>
    <row r="1400" ht="12" customHeight="1" x14ac:dyDescent="0.2"/>
    <row r="1401" ht="12" customHeight="1" x14ac:dyDescent="0.2"/>
    <row r="1402" ht="12" customHeight="1" x14ac:dyDescent="0.2"/>
    <row r="1403" ht="12" customHeight="1" x14ac:dyDescent="0.2"/>
    <row r="1404" ht="12" customHeight="1" x14ac:dyDescent="0.2"/>
    <row r="1405" ht="12" customHeight="1" x14ac:dyDescent="0.2"/>
    <row r="1406" ht="12" customHeight="1" x14ac:dyDescent="0.2"/>
    <row r="1407" ht="12" customHeight="1" x14ac:dyDescent="0.2"/>
    <row r="1408" ht="12" customHeight="1" x14ac:dyDescent="0.2"/>
    <row r="1409" ht="12" customHeight="1" x14ac:dyDescent="0.2"/>
    <row r="1410" ht="12" customHeight="1" x14ac:dyDescent="0.2"/>
    <row r="1411" ht="12" customHeight="1" x14ac:dyDescent="0.2"/>
    <row r="1412" ht="12" customHeight="1" x14ac:dyDescent="0.2"/>
    <row r="1413" ht="12" customHeight="1" x14ac:dyDescent="0.2"/>
    <row r="1414" ht="12" customHeight="1" x14ac:dyDescent="0.2"/>
    <row r="1415" ht="12" customHeight="1" x14ac:dyDescent="0.2"/>
    <row r="1416" ht="12" customHeight="1" x14ac:dyDescent="0.2"/>
    <row r="1417" ht="12" customHeight="1" x14ac:dyDescent="0.2"/>
    <row r="1418" ht="12" customHeight="1" x14ac:dyDescent="0.2"/>
    <row r="1419" ht="12" customHeight="1" x14ac:dyDescent="0.2"/>
    <row r="1420" ht="12" customHeight="1" x14ac:dyDescent="0.2"/>
    <row r="1421" ht="12" customHeight="1" x14ac:dyDescent="0.2"/>
    <row r="1422" ht="12" customHeight="1" x14ac:dyDescent="0.2"/>
    <row r="1423" ht="12" customHeight="1" x14ac:dyDescent="0.2"/>
    <row r="1424" ht="12" customHeight="1" x14ac:dyDescent="0.2"/>
    <row r="1425" ht="12" customHeight="1" x14ac:dyDescent="0.2"/>
    <row r="1426" ht="12" customHeight="1" x14ac:dyDescent="0.2"/>
    <row r="1427" ht="12" customHeight="1" x14ac:dyDescent="0.2"/>
    <row r="1428" ht="12" customHeight="1" x14ac:dyDescent="0.2"/>
    <row r="1429" ht="12" customHeight="1" x14ac:dyDescent="0.2"/>
    <row r="1430" ht="12" customHeight="1" x14ac:dyDescent="0.2"/>
    <row r="1431" ht="12" customHeight="1" x14ac:dyDescent="0.2"/>
    <row r="1432" ht="12" customHeight="1" x14ac:dyDescent="0.2"/>
    <row r="1433" ht="12" customHeight="1" x14ac:dyDescent="0.2"/>
    <row r="1434" ht="12" customHeight="1" x14ac:dyDescent="0.2"/>
    <row r="1435" ht="12" customHeight="1" x14ac:dyDescent="0.2"/>
    <row r="1436" ht="12" customHeight="1" x14ac:dyDescent="0.2"/>
    <row r="1437" ht="12" customHeight="1" x14ac:dyDescent="0.2"/>
    <row r="1438" ht="12" customHeight="1" x14ac:dyDescent="0.2"/>
    <row r="1439" ht="12" customHeight="1" x14ac:dyDescent="0.2"/>
    <row r="1440" ht="12" customHeight="1" x14ac:dyDescent="0.2"/>
    <row r="1441" ht="12" customHeight="1" x14ac:dyDescent="0.2"/>
    <row r="1442" ht="12" customHeight="1" x14ac:dyDescent="0.2"/>
    <row r="1443" ht="12" customHeight="1" x14ac:dyDescent="0.2"/>
    <row r="1444" ht="12" customHeight="1" x14ac:dyDescent="0.2"/>
    <row r="1445" ht="12" customHeight="1" x14ac:dyDescent="0.2"/>
    <row r="1446" ht="12" customHeight="1" x14ac:dyDescent="0.2"/>
    <row r="1447" ht="12" customHeight="1" x14ac:dyDescent="0.2"/>
    <row r="1448" ht="12" customHeight="1" x14ac:dyDescent="0.2"/>
    <row r="1449" ht="12" customHeight="1" x14ac:dyDescent="0.2"/>
    <row r="1450" ht="12" customHeight="1" x14ac:dyDescent="0.2"/>
    <row r="1451" ht="12" customHeight="1" x14ac:dyDescent="0.2"/>
    <row r="1452" ht="12" customHeight="1" x14ac:dyDescent="0.2"/>
    <row r="1453" ht="12" customHeight="1" x14ac:dyDescent="0.2"/>
    <row r="1454" ht="12" customHeight="1" x14ac:dyDescent="0.2"/>
    <row r="1455" ht="12" customHeight="1" x14ac:dyDescent="0.2"/>
    <row r="1456" ht="12" customHeight="1" x14ac:dyDescent="0.2"/>
    <row r="1457" ht="12" customHeight="1" x14ac:dyDescent="0.2"/>
    <row r="1458" ht="12" customHeight="1" x14ac:dyDescent="0.2"/>
    <row r="1459" ht="12" customHeight="1" x14ac:dyDescent="0.2"/>
    <row r="1460" ht="12" customHeight="1" x14ac:dyDescent="0.2"/>
    <row r="1461" ht="12" customHeight="1" x14ac:dyDescent="0.2"/>
    <row r="1462" ht="12" customHeight="1" x14ac:dyDescent="0.2"/>
    <row r="1463" ht="12" customHeight="1" x14ac:dyDescent="0.2"/>
    <row r="1464" ht="12" customHeight="1" x14ac:dyDescent="0.2"/>
    <row r="1465" ht="12" customHeight="1" x14ac:dyDescent="0.2"/>
    <row r="1466" ht="12" customHeight="1" x14ac:dyDescent="0.2"/>
    <row r="1467" ht="12" customHeight="1" x14ac:dyDescent="0.2"/>
    <row r="1468" ht="12" customHeight="1" x14ac:dyDescent="0.2"/>
    <row r="1469" ht="12" customHeight="1" x14ac:dyDescent="0.2"/>
    <row r="1470" ht="12" customHeight="1" x14ac:dyDescent="0.2"/>
    <row r="1471" ht="12" customHeight="1" x14ac:dyDescent="0.2"/>
    <row r="1472" ht="12" customHeight="1" x14ac:dyDescent="0.2"/>
    <row r="1473" ht="12" customHeight="1" x14ac:dyDescent="0.2"/>
    <row r="1474" ht="12" customHeight="1" x14ac:dyDescent="0.2"/>
    <row r="1475" ht="12" customHeight="1" x14ac:dyDescent="0.2"/>
    <row r="1476" ht="12" customHeight="1" x14ac:dyDescent="0.2"/>
    <row r="1477" ht="12" customHeight="1" x14ac:dyDescent="0.2"/>
    <row r="1478" ht="12" customHeight="1" x14ac:dyDescent="0.2"/>
    <row r="1479" ht="12" customHeight="1" x14ac:dyDescent="0.2"/>
    <row r="1480" ht="12" customHeight="1" x14ac:dyDescent="0.2"/>
    <row r="1481" ht="12" customHeight="1" x14ac:dyDescent="0.2"/>
    <row r="1482" ht="12" customHeight="1" x14ac:dyDescent="0.2"/>
    <row r="1483" ht="12" customHeight="1" x14ac:dyDescent="0.2"/>
    <row r="1484" ht="12" customHeight="1" x14ac:dyDescent="0.2"/>
    <row r="1485" ht="12" customHeight="1" x14ac:dyDescent="0.2"/>
    <row r="1486" ht="12" customHeight="1" x14ac:dyDescent="0.2"/>
    <row r="1487" ht="12" customHeight="1" x14ac:dyDescent="0.2"/>
    <row r="1488" ht="12" customHeight="1" x14ac:dyDescent="0.2"/>
    <row r="1489" ht="12" customHeight="1" x14ac:dyDescent="0.2"/>
    <row r="1490" ht="12" customHeight="1" x14ac:dyDescent="0.2"/>
    <row r="1491" ht="12" customHeight="1" x14ac:dyDescent="0.2"/>
    <row r="1492" ht="12" customHeight="1" x14ac:dyDescent="0.2"/>
    <row r="1493" ht="12" customHeight="1" x14ac:dyDescent="0.2"/>
    <row r="1494" ht="12" customHeight="1" x14ac:dyDescent="0.2"/>
    <row r="1495" ht="12" customHeight="1" x14ac:dyDescent="0.2"/>
    <row r="1496" ht="12" customHeight="1" x14ac:dyDescent="0.2"/>
    <row r="1497" ht="12" customHeight="1" x14ac:dyDescent="0.2"/>
    <row r="1498" ht="12" customHeight="1" x14ac:dyDescent="0.2"/>
    <row r="1499" ht="12" customHeight="1" x14ac:dyDescent="0.2"/>
    <row r="1500" ht="12" customHeight="1" x14ac:dyDescent="0.2"/>
    <row r="1501" ht="12" customHeight="1" x14ac:dyDescent="0.2"/>
    <row r="1502" ht="12" customHeight="1" x14ac:dyDescent="0.2"/>
    <row r="1503" ht="12" customHeight="1" x14ac:dyDescent="0.2"/>
    <row r="1504" ht="12" customHeight="1" x14ac:dyDescent="0.2"/>
    <row r="1505" ht="12" customHeight="1" x14ac:dyDescent="0.2"/>
    <row r="1506" ht="12" customHeight="1" x14ac:dyDescent="0.2"/>
    <row r="1507" ht="12" customHeight="1" x14ac:dyDescent="0.2"/>
    <row r="1508" ht="12" customHeight="1" x14ac:dyDescent="0.2"/>
    <row r="1509" ht="12" customHeight="1" x14ac:dyDescent="0.2"/>
    <row r="1510" ht="12" customHeight="1" x14ac:dyDescent="0.2"/>
    <row r="1511" ht="12" customHeight="1" x14ac:dyDescent="0.2"/>
    <row r="1512" ht="12" customHeight="1" x14ac:dyDescent="0.2"/>
    <row r="1513" ht="12" customHeight="1" x14ac:dyDescent="0.2"/>
    <row r="1514" ht="12" customHeight="1" x14ac:dyDescent="0.2"/>
    <row r="1515" ht="12" customHeight="1" x14ac:dyDescent="0.2"/>
    <row r="1516" ht="12" customHeight="1" x14ac:dyDescent="0.2"/>
    <row r="1517" ht="12" customHeight="1" x14ac:dyDescent="0.2"/>
    <row r="1518" ht="12" customHeight="1" x14ac:dyDescent="0.2"/>
    <row r="1519" ht="12" customHeight="1" x14ac:dyDescent="0.2"/>
    <row r="1520" ht="12" customHeight="1" x14ac:dyDescent="0.2"/>
    <row r="1521" ht="12" customHeight="1" x14ac:dyDescent="0.2"/>
    <row r="1522" ht="12" customHeight="1" x14ac:dyDescent="0.2"/>
    <row r="1523" ht="12" customHeight="1" x14ac:dyDescent="0.2"/>
    <row r="1524" ht="12" customHeight="1" x14ac:dyDescent="0.2"/>
    <row r="1525" ht="12" customHeight="1" x14ac:dyDescent="0.2"/>
    <row r="1526" ht="12" customHeight="1" x14ac:dyDescent="0.2"/>
    <row r="1527" ht="12" customHeight="1" x14ac:dyDescent="0.2"/>
    <row r="1528" ht="12" customHeight="1" x14ac:dyDescent="0.2"/>
    <row r="1529" ht="12" customHeight="1" x14ac:dyDescent="0.2"/>
    <row r="1530" ht="12" customHeight="1" x14ac:dyDescent="0.2"/>
    <row r="1531" ht="12" customHeight="1" x14ac:dyDescent="0.2"/>
    <row r="1532" ht="12" customHeight="1" x14ac:dyDescent="0.2"/>
    <row r="1533" ht="12" customHeight="1" x14ac:dyDescent="0.2"/>
    <row r="1534" ht="12" customHeight="1" x14ac:dyDescent="0.2"/>
    <row r="1535" ht="12" customHeight="1" x14ac:dyDescent="0.2"/>
    <row r="1536" ht="12" customHeight="1" x14ac:dyDescent="0.2"/>
    <row r="1537" ht="12" customHeight="1" x14ac:dyDescent="0.2"/>
    <row r="1538" ht="12" customHeight="1" x14ac:dyDescent="0.2"/>
    <row r="1539" ht="12" customHeight="1" x14ac:dyDescent="0.2"/>
    <row r="1540" ht="12" customHeight="1" x14ac:dyDescent="0.2"/>
    <row r="1541" ht="12" customHeight="1" x14ac:dyDescent="0.2"/>
    <row r="1542" ht="12" customHeight="1" x14ac:dyDescent="0.2"/>
    <row r="1543" ht="12" customHeight="1" x14ac:dyDescent="0.2"/>
    <row r="1544" ht="12" customHeight="1" x14ac:dyDescent="0.2"/>
    <row r="1545" ht="12" customHeight="1" x14ac:dyDescent="0.2"/>
    <row r="1546" ht="12" customHeight="1" x14ac:dyDescent="0.2"/>
    <row r="1547" ht="12" customHeight="1" x14ac:dyDescent="0.2"/>
    <row r="1548" ht="12" customHeight="1" x14ac:dyDescent="0.2"/>
    <row r="1549" ht="12" customHeight="1" x14ac:dyDescent="0.2"/>
    <row r="1550" ht="12" customHeight="1" x14ac:dyDescent="0.2"/>
    <row r="1551" ht="12" customHeight="1" x14ac:dyDescent="0.2"/>
    <row r="1552" ht="12" customHeight="1" x14ac:dyDescent="0.2"/>
    <row r="1553" ht="12" customHeight="1" x14ac:dyDescent="0.2"/>
    <row r="1554" ht="12" customHeight="1" x14ac:dyDescent="0.2"/>
    <row r="1555" ht="12" customHeight="1" x14ac:dyDescent="0.2"/>
    <row r="1556" ht="12" customHeight="1" x14ac:dyDescent="0.2"/>
    <row r="1557" ht="12" customHeight="1" x14ac:dyDescent="0.2"/>
    <row r="1558" ht="12" customHeight="1" x14ac:dyDescent="0.2"/>
    <row r="1559" ht="12" customHeight="1" x14ac:dyDescent="0.2"/>
    <row r="1560" ht="12" customHeight="1" x14ac:dyDescent="0.2"/>
    <row r="1561" ht="12" customHeight="1" x14ac:dyDescent="0.2"/>
    <row r="1562" ht="12" customHeight="1" x14ac:dyDescent="0.2"/>
    <row r="1563" ht="12" customHeight="1" x14ac:dyDescent="0.2"/>
    <row r="1564" ht="12" customHeight="1" x14ac:dyDescent="0.2"/>
    <row r="1565" ht="12" customHeight="1" x14ac:dyDescent="0.2"/>
    <row r="1566" ht="12" customHeight="1" x14ac:dyDescent="0.2"/>
    <row r="1567" ht="12" customHeight="1" x14ac:dyDescent="0.2"/>
    <row r="1568" ht="12" customHeight="1" x14ac:dyDescent="0.2"/>
    <row r="1569" ht="12" customHeight="1" x14ac:dyDescent="0.2"/>
    <row r="1570" ht="12" customHeight="1" x14ac:dyDescent="0.2"/>
    <row r="1571" ht="12" customHeight="1" x14ac:dyDescent="0.2"/>
    <row r="1572" ht="12" customHeight="1" x14ac:dyDescent="0.2"/>
    <row r="1573" ht="12" customHeight="1" x14ac:dyDescent="0.2"/>
    <row r="1574" ht="12" customHeight="1" x14ac:dyDescent="0.2"/>
    <row r="1575" ht="12" customHeight="1" x14ac:dyDescent="0.2"/>
    <row r="1576" ht="12" customHeight="1" x14ac:dyDescent="0.2"/>
    <row r="1577" ht="12" customHeight="1" x14ac:dyDescent="0.2"/>
    <row r="1578" ht="12" customHeight="1" x14ac:dyDescent="0.2"/>
    <row r="1579" ht="12" customHeight="1" x14ac:dyDescent="0.2"/>
    <row r="1580" ht="12" customHeight="1" x14ac:dyDescent="0.2"/>
    <row r="1581" ht="12" customHeight="1" x14ac:dyDescent="0.2"/>
    <row r="1582" ht="12" customHeight="1" x14ac:dyDescent="0.2"/>
    <row r="1583" ht="12" customHeight="1" x14ac:dyDescent="0.2"/>
    <row r="1584" ht="12" customHeight="1" x14ac:dyDescent="0.2"/>
    <row r="1585" ht="12" customHeight="1" x14ac:dyDescent="0.2"/>
    <row r="1586" ht="12" customHeight="1" x14ac:dyDescent="0.2"/>
    <row r="1587" ht="12" customHeight="1" x14ac:dyDescent="0.2"/>
    <row r="1588" ht="12" customHeight="1" x14ac:dyDescent="0.2"/>
    <row r="1589" ht="12" customHeight="1" x14ac:dyDescent="0.2"/>
    <row r="1590" ht="12" customHeight="1" x14ac:dyDescent="0.2"/>
    <row r="1591" ht="12" customHeight="1" x14ac:dyDescent="0.2"/>
    <row r="1592" ht="12" customHeight="1" x14ac:dyDescent="0.2"/>
    <row r="1593" ht="12" customHeight="1" x14ac:dyDescent="0.2"/>
    <row r="1594" ht="12" customHeight="1" x14ac:dyDescent="0.2"/>
    <row r="1595" ht="12" customHeight="1" x14ac:dyDescent="0.2"/>
    <row r="1596" ht="12" customHeight="1" x14ac:dyDescent="0.2"/>
    <row r="1597" ht="12" customHeight="1" x14ac:dyDescent="0.2"/>
    <row r="1598" ht="12" customHeight="1" x14ac:dyDescent="0.2"/>
    <row r="1599" ht="12" customHeight="1" x14ac:dyDescent="0.2"/>
    <row r="1600" ht="12" customHeight="1" x14ac:dyDescent="0.2"/>
    <row r="1601" ht="12" customHeight="1" x14ac:dyDescent="0.2"/>
    <row r="1602" ht="12" customHeight="1" x14ac:dyDescent="0.2"/>
    <row r="1603" ht="12" customHeight="1" x14ac:dyDescent="0.2"/>
    <row r="1604" ht="12" customHeight="1" x14ac:dyDescent="0.2"/>
    <row r="1605" ht="12" customHeight="1" x14ac:dyDescent="0.2"/>
    <row r="1606" ht="12" customHeight="1" x14ac:dyDescent="0.2"/>
    <row r="1607" ht="12" customHeight="1" x14ac:dyDescent="0.2"/>
    <row r="1608" ht="12" customHeight="1" x14ac:dyDescent="0.2"/>
    <row r="1609" ht="12" customHeight="1" x14ac:dyDescent="0.2"/>
    <row r="1610" ht="12" customHeight="1" x14ac:dyDescent="0.2"/>
    <row r="1611" ht="12" customHeight="1" x14ac:dyDescent="0.2"/>
    <row r="1612" ht="12" customHeight="1" x14ac:dyDescent="0.2"/>
    <row r="1613" ht="12" customHeight="1" x14ac:dyDescent="0.2"/>
    <row r="1614" ht="12" customHeight="1" x14ac:dyDescent="0.2"/>
    <row r="1615" ht="12" customHeight="1" x14ac:dyDescent="0.2"/>
    <row r="1616" ht="12" customHeight="1" x14ac:dyDescent="0.2"/>
    <row r="1617" ht="12" customHeight="1" x14ac:dyDescent="0.2"/>
    <row r="1618" ht="12" customHeight="1" x14ac:dyDescent="0.2"/>
    <row r="1619" ht="12" customHeight="1" x14ac:dyDescent="0.2"/>
    <row r="1620" ht="12" customHeight="1" x14ac:dyDescent="0.2"/>
    <row r="1621" ht="12" customHeight="1" x14ac:dyDescent="0.2"/>
    <row r="1622" ht="12" customHeight="1" x14ac:dyDescent="0.2"/>
    <row r="1623" ht="12" customHeight="1" x14ac:dyDescent="0.2"/>
    <row r="1624" ht="12" customHeight="1" x14ac:dyDescent="0.2"/>
    <row r="1625" ht="12" customHeight="1" x14ac:dyDescent="0.2"/>
    <row r="1626" ht="12" customHeight="1" x14ac:dyDescent="0.2"/>
    <row r="1627" ht="12" customHeight="1" x14ac:dyDescent="0.2"/>
    <row r="1628" ht="12" customHeight="1" x14ac:dyDescent="0.2"/>
    <row r="1629" ht="12" customHeight="1" x14ac:dyDescent="0.2"/>
    <row r="1630" ht="12" customHeight="1" x14ac:dyDescent="0.2"/>
    <row r="1631" ht="12" customHeight="1" x14ac:dyDescent="0.2"/>
    <row r="1632" ht="12" customHeight="1" x14ac:dyDescent="0.2"/>
    <row r="1633" ht="12" customHeight="1" x14ac:dyDescent="0.2"/>
    <row r="1634" ht="12" customHeight="1" x14ac:dyDescent="0.2"/>
    <row r="1635" ht="12" customHeight="1" x14ac:dyDescent="0.2"/>
    <row r="1636" ht="12" customHeight="1" x14ac:dyDescent="0.2"/>
    <row r="1637" ht="12" customHeight="1" x14ac:dyDescent="0.2"/>
    <row r="1638" ht="12" customHeight="1" x14ac:dyDescent="0.2"/>
    <row r="1639" ht="12" customHeight="1" x14ac:dyDescent="0.2"/>
    <row r="1640" ht="12" customHeight="1" x14ac:dyDescent="0.2"/>
    <row r="1641" ht="12" customHeight="1" x14ac:dyDescent="0.2"/>
    <row r="1642" ht="12" customHeight="1" x14ac:dyDescent="0.2"/>
    <row r="1643" ht="12" customHeight="1" x14ac:dyDescent="0.2"/>
    <row r="1644" ht="12" customHeight="1" x14ac:dyDescent="0.2"/>
    <row r="1645" ht="12" customHeight="1" x14ac:dyDescent="0.2"/>
    <row r="1646" ht="12" customHeight="1" x14ac:dyDescent="0.2"/>
    <row r="1647" ht="12" customHeight="1" x14ac:dyDescent="0.2"/>
    <row r="1648" ht="12" customHeight="1" x14ac:dyDescent="0.2"/>
    <row r="1649" ht="12" customHeight="1" x14ac:dyDescent="0.2"/>
    <row r="1650" ht="12" customHeight="1" x14ac:dyDescent="0.2"/>
    <row r="1651" ht="12" customHeight="1" x14ac:dyDescent="0.2"/>
    <row r="1652" ht="12" customHeight="1" x14ac:dyDescent="0.2"/>
    <row r="1653" ht="12" customHeight="1" x14ac:dyDescent="0.2"/>
    <row r="1654" ht="12" customHeight="1" x14ac:dyDescent="0.2"/>
    <row r="1655" ht="12" customHeight="1" x14ac:dyDescent="0.2"/>
    <row r="1656" ht="12" customHeight="1" x14ac:dyDescent="0.2"/>
    <row r="1657" ht="12" customHeight="1" x14ac:dyDescent="0.2"/>
    <row r="1658" ht="12" customHeight="1" x14ac:dyDescent="0.2"/>
    <row r="1659" ht="12" customHeight="1" x14ac:dyDescent="0.2"/>
    <row r="1660" ht="12" customHeight="1" x14ac:dyDescent="0.2"/>
    <row r="1661" ht="12" customHeight="1" x14ac:dyDescent="0.2"/>
    <row r="1662" ht="12" customHeight="1" x14ac:dyDescent="0.2"/>
    <row r="1663" ht="12" customHeight="1" x14ac:dyDescent="0.2"/>
    <row r="1664" ht="12" customHeight="1" x14ac:dyDescent="0.2"/>
    <row r="1665" ht="12" customHeight="1" x14ac:dyDescent="0.2"/>
    <row r="1666" ht="12" customHeight="1" x14ac:dyDescent="0.2"/>
    <row r="1667" ht="12" customHeight="1" x14ac:dyDescent="0.2"/>
    <row r="1668" ht="12" customHeight="1" x14ac:dyDescent="0.2"/>
    <row r="1669" ht="12" customHeight="1" x14ac:dyDescent="0.2"/>
    <row r="1670" ht="12" customHeight="1" x14ac:dyDescent="0.2"/>
    <row r="1671" ht="12" customHeight="1" x14ac:dyDescent="0.2"/>
    <row r="1672" ht="12" customHeight="1" x14ac:dyDescent="0.2"/>
    <row r="1673" ht="12" customHeight="1" x14ac:dyDescent="0.2"/>
    <row r="1674" ht="12" customHeight="1" x14ac:dyDescent="0.2"/>
    <row r="1675" ht="12" customHeight="1" x14ac:dyDescent="0.2"/>
    <row r="1676" ht="12" customHeight="1" x14ac:dyDescent="0.2"/>
    <row r="1677" ht="12" customHeight="1" x14ac:dyDescent="0.2"/>
    <row r="1678" ht="12" customHeight="1" x14ac:dyDescent="0.2"/>
    <row r="1679" ht="12" customHeight="1" x14ac:dyDescent="0.2"/>
    <row r="1680" ht="12" customHeight="1" x14ac:dyDescent="0.2"/>
    <row r="1681" ht="12" customHeight="1" x14ac:dyDescent="0.2"/>
    <row r="1682" ht="12" customHeight="1" x14ac:dyDescent="0.2"/>
    <row r="1683" ht="12" customHeight="1" x14ac:dyDescent="0.2"/>
    <row r="1684" ht="12" customHeight="1" x14ac:dyDescent="0.2"/>
    <row r="1685" ht="12" customHeight="1" x14ac:dyDescent="0.2"/>
    <row r="1686" ht="12" customHeight="1" x14ac:dyDescent="0.2"/>
    <row r="1687" ht="12" customHeight="1" x14ac:dyDescent="0.2"/>
    <row r="1688" ht="12" customHeight="1" x14ac:dyDescent="0.2"/>
    <row r="1689" ht="12" customHeight="1" x14ac:dyDescent="0.2"/>
    <row r="1690" ht="12" customHeight="1" x14ac:dyDescent="0.2"/>
    <row r="1691" ht="12" customHeight="1" x14ac:dyDescent="0.2"/>
    <row r="1692" ht="12" customHeight="1" x14ac:dyDescent="0.2"/>
    <row r="1693" ht="12" customHeight="1" x14ac:dyDescent="0.2"/>
    <row r="1694" ht="12" customHeight="1" x14ac:dyDescent="0.2"/>
    <row r="1695" ht="12" customHeight="1" x14ac:dyDescent="0.2"/>
    <row r="1696" ht="12" customHeight="1" x14ac:dyDescent="0.2"/>
    <row r="1697" ht="12" customHeight="1" x14ac:dyDescent="0.2"/>
    <row r="1698" ht="12" customHeight="1" x14ac:dyDescent="0.2"/>
    <row r="1699" ht="12" customHeight="1" x14ac:dyDescent="0.2"/>
    <row r="1700" ht="12" customHeight="1" x14ac:dyDescent="0.2"/>
    <row r="1701" ht="12" customHeight="1" x14ac:dyDescent="0.2"/>
    <row r="1702" ht="12" customHeight="1" x14ac:dyDescent="0.2"/>
    <row r="1703" ht="12" customHeight="1" x14ac:dyDescent="0.2"/>
    <row r="1704" ht="12" customHeight="1" x14ac:dyDescent="0.2"/>
    <row r="1705" ht="12" customHeight="1" x14ac:dyDescent="0.2"/>
    <row r="1706" ht="12" customHeight="1" x14ac:dyDescent="0.2"/>
    <row r="1707" ht="12" customHeight="1" x14ac:dyDescent="0.2"/>
    <row r="1708" ht="12" customHeight="1" x14ac:dyDescent="0.2"/>
    <row r="1709" ht="12" customHeight="1" x14ac:dyDescent="0.2"/>
    <row r="1710" ht="12" customHeight="1" x14ac:dyDescent="0.2"/>
    <row r="1711" ht="12" customHeight="1" x14ac:dyDescent="0.2"/>
    <row r="1712" ht="12" customHeight="1" x14ac:dyDescent="0.2"/>
    <row r="1713" ht="12" customHeight="1" x14ac:dyDescent="0.2"/>
    <row r="1714" ht="12" customHeight="1" x14ac:dyDescent="0.2"/>
    <row r="1715" ht="12" customHeight="1" x14ac:dyDescent="0.2"/>
    <row r="1716" ht="12" customHeight="1" x14ac:dyDescent="0.2"/>
    <row r="1717" ht="12" customHeight="1" x14ac:dyDescent="0.2"/>
    <row r="1718" ht="12" customHeight="1" x14ac:dyDescent="0.2"/>
    <row r="1719" ht="12" customHeight="1" x14ac:dyDescent="0.2"/>
    <row r="1720" ht="12" customHeight="1" x14ac:dyDescent="0.2"/>
    <row r="1721" ht="12" customHeight="1" x14ac:dyDescent="0.2"/>
    <row r="1722" ht="12" customHeight="1" x14ac:dyDescent="0.2"/>
    <row r="1723" ht="12" customHeight="1" x14ac:dyDescent="0.2"/>
    <row r="1724" ht="12" customHeight="1" x14ac:dyDescent="0.2"/>
    <row r="1725" ht="12" customHeight="1" x14ac:dyDescent="0.2"/>
    <row r="1726" ht="12" customHeight="1" x14ac:dyDescent="0.2"/>
    <row r="1727" ht="12" customHeight="1" x14ac:dyDescent="0.2"/>
    <row r="1728" ht="12" customHeight="1" x14ac:dyDescent="0.2"/>
    <row r="1729" ht="12" customHeight="1" x14ac:dyDescent="0.2"/>
    <row r="1730" ht="12" customHeight="1" x14ac:dyDescent="0.2"/>
    <row r="1731" ht="12" customHeight="1" x14ac:dyDescent="0.2"/>
    <row r="1732" ht="12" customHeight="1" x14ac:dyDescent="0.2"/>
    <row r="1733" ht="12" customHeight="1" x14ac:dyDescent="0.2"/>
    <row r="1734" ht="12" customHeight="1" x14ac:dyDescent="0.2"/>
    <row r="1735" ht="12" customHeight="1" x14ac:dyDescent="0.2"/>
    <row r="1736" ht="12" customHeight="1" x14ac:dyDescent="0.2"/>
    <row r="1737" ht="12" customHeight="1" x14ac:dyDescent="0.2"/>
    <row r="1738" ht="12" customHeight="1" x14ac:dyDescent="0.2"/>
    <row r="1739" ht="12" customHeight="1" x14ac:dyDescent="0.2"/>
    <row r="1740" ht="12" customHeight="1" x14ac:dyDescent="0.2"/>
    <row r="1741" ht="12" customHeight="1" x14ac:dyDescent="0.2"/>
    <row r="1742" ht="12" customHeight="1" x14ac:dyDescent="0.2"/>
    <row r="1743" ht="12" customHeight="1" x14ac:dyDescent="0.2"/>
    <row r="1744" ht="12" customHeight="1" x14ac:dyDescent="0.2"/>
    <row r="1745" ht="12" customHeight="1" x14ac:dyDescent="0.2"/>
    <row r="1746" ht="12" customHeight="1" x14ac:dyDescent="0.2"/>
    <row r="1747" ht="12" customHeight="1" x14ac:dyDescent="0.2"/>
    <row r="1748" ht="12" customHeight="1" x14ac:dyDescent="0.2"/>
    <row r="1749" ht="12" customHeight="1" x14ac:dyDescent="0.2"/>
    <row r="1750" ht="12" customHeight="1" x14ac:dyDescent="0.2"/>
    <row r="1751" ht="12" customHeight="1" x14ac:dyDescent="0.2"/>
    <row r="1752" ht="12" customHeight="1" x14ac:dyDescent="0.2"/>
    <row r="1753" ht="12" customHeight="1" x14ac:dyDescent="0.2"/>
    <row r="1754" ht="12" customHeight="1" x14ac:dyDescent="0.2"/>
    <row r="1755" ht="12" customHeight="1" x14ac:dyDescent="0.2"/>
    <row r="1756" ht="12" customHeight="1" x14ac:dyDescent="0.2"/>
    <row r="1757" ht="12" customHeight="1" x14ac:dyDescent="0.2"/>
    <row r="1758" ht="12" customHeight="1" x14ac:dyDescent="0.2"/>
    <row r="1759" ht="12" customHeight="1" x14ac:dyDescent="0.2"/>
    <row r="1760" ht="12" customHeight="1" x14ac:dyDescent="0.2"/>
    <row r="1761" ht="12" customHeight="1" x14ac:dyDescent="0.2"/>
    <row r="1762" ht="12" customHeight="1" x14ac:dyDescent="0.2"/>
    <row r="1763" ht="12" customHeight="1" x14ac:dyDescent="0.2"/>
    <row r="1764" ht="12" customHeight="1" x14ac:dyDescent="0.2"/>
    <row r="1765" ht="12" customHeight="1" x14ac:dyDescent="0.2"/>
    <row r="1766" ht="12" customHeight="1" x14ac:dyDescent="0.2"/>
    <row r="1767" ht="12" customHeight="1" x14ac:dyDescent="0.2"/>
    <row r="1768" ht="12" customHeight="1" x14ac:dyDescent="0.2"/>
    <row r="1769" ht="12" customHeight="1" x14ac:dyDescent="0.2"/>
    <row r="1770" ht="12" customHeight="1" x14ac:dyDescent="0.2"/>
    <row r="1771" ht="12" customHeight="1" x14ac:dyDescent="0.2"/>
    <row r="1772" ht="12" customHeight="1" x14ac:dyDescent="0.2"/>
    <row r="1773" ht="12" customHeight="1" x14ac:dyDescent="0.2"/>
    <row r="1774" ht="12" customHeight="1" x14ac:dyDescent="0.2"/>
    <row r="1775" ht="12" customHeight="1" x14ac:dyDescent="0.2"/>
    <row r="1776" ht="12" customHeight="1" x14ac:dyDescent="0.2"/>
    <row r="1777" ht="12" customHeight="1" x14ac:dyDescent="0.2"/>
    <row r="1778" ht="12" customHeight="1" x14ac:dyDescent="0.2"/>
    <row r="1779" ht="12" customHeight="1" x14ac:dyDescent="0.2"/>
    <row r="1780" ht="12" customHeight="1" x14ac:dyDescent="0.2"/>
    <row r="1781" ht="12" customHeight="1" x14ac:dyDescent="0.2"/>
    <row r="1782" ht="12" customHeight="1" x14ac:dyDescent="0.2"/>
    <row r="1783" ht="12" customHeight="1" x14ac:dyDescent="0.2"/>
    <row r="1784" ht="12" customHeight="1" x14ac:dyDescent="0.2"/>
    <row r="1785" ht="12" customHeight="1" x14ac:dyDescent="0.2"/>
    <row r="1786" ht="12" customHeight="1" x14ac:dyDescent="0.2"/>
    <row r="1787" ht="12" customHeight="1" x14ac:dyDescent="0.2"/>
    <row r="1788" ht="12" customHeight="1" x14ac:dyDescent="0.2"/>
    <row r="1789" ht="12" customHeight="1" x14ac:dyDescent="0.2"/>
    <row r="1790" ht="12" customHeight="1" x14ac:dyDescent="0.2"/>
    <row r="1791" ht="12" customHeight="1" x14ac:dyDescent="0.2"/>
    <row r="1792" ht="12" customHeight="1" x14ac:dyDescent="0.2"/>
    <row r="1793" ht="12" customHeight="1" x14ac:dyDescent="0.2"/>
    <row r="1794" ht="12" customHeight="1" x14ac:dyDescent="0.2"/>
    <row r="1795" ht="12" customHeight="1" x14ac:dyDescent="0.2"/>
    <row r="1796" ht="12" customHeight="1" x14ac:dyDescent="0.2"/>
    <row r="1797" ht="12" customHeight="1" x14ac:dyDescent="0.2"/>
    <row r="1798" ht="12" customHeight="1" x14ac:dyDescent="0.2"/>
    <row r="1799" ht="12" customHeight="1" x14ac:dyDescent="0.2"/>
    <row r="1800" ht="12" customHeight="1" x14ac:dyDescent="0.2"/>
    <row r="1801" ht="12" customHeight="1" x14ac:dyDescent="0.2"/>
    <row r="1802" ht="12" customHeight="1" x14ac:dyDescent="0.2"/>
    <row r="1803" ht="12" customHeight="1" x14ac:dyDescent="0.2"/>
    <row r="1804" ht="12" customHeight="1" x14ac:dyDescent="0.2"/>
    <row r="1805" ht="12" customHeight="1" x14ac:dyDescent="0.2"/>
    <row r="1806" ht="12" customHeight="1" x14ac:dyDescent="0.2"/>
    <row r="1807" ht="12" customHeight="1" x14ac:dyDescent="0.2"/>
    <row r="1808" ht="12" customHeight="1" x14ac:dyDescent="0.2"/>
    <row r="1809" ht="12" customHeight="1" x14ac:dyDescent="0.2"/>
    <row r="1810" ht="12" customHeight="1" x14ac:dyDescent="0.2"/>
    <row r="1811" ht="12" customHeight="1" x14ac:dyDescent="0.2"/>
    <row r="1812" ht="12" customHeight="1" x14ac:dyDescent="0.2"/>
    <row r="1813" ht="12" customHeight="1" x14ac:dyDescent="0.2"/>
    <row r="1814" ht="12" customHeight="1" x14ac:dyDescent="0.2"/>
    <row r="1815" ht="12" customHeight="1" x14ac:dyDescent="0.2"/>
    <row r="1816" ht="12" customHeight="1" x14ac:dyDescent="0.2"/>
    <row r="1817" ht="12" customHeight="1" x14ac:dyDescent="0.2"/>
    <row r="1818" ht="12" customHeight="1" x14ac:dyDescent="0.2"/>
    <row r="1819" ht="12" customHeight="1" x14ac:dyDescent="0.2"/>
    <row r="1820" ht="12" customHeight="1" x14ac:dyDescent="0.2"/>
    <row r="1821" ht="12" customHeight="1" x14ac:dyDescent="0.2"/>
    <row r="1822" ht="12" customHeight="1" x14ac:dyDescent="0.2"/>
    <row r="1823" ht="12" customHeight="1" x14ac:dyDescent="0.2"/>
    <row r="1824" ht="12" customHeight="1" x14ac:dyDescent="0.2"/>
    <row r="1825" ht="12" customHeight="1" x14ac:dyDescent="0.2"/>
    <row r="1826" ht="12" customHeight="1" x14ac:dyDescent="0.2"/>
    <row r="1827" ht="12" customHeight="1" x14ac:dyDescent="0.2"/>
    <row r="1828" ht="12" customHeight="1" x14ac:dyDescent="0.2"/>
    <row r="1829" ht="12" customHeight="1" x14ac:dyDescent="0.2"/>
    <row r="1830" ht="12" customHeight="1" x14ac:dyDescent="0.2"/>
    <row r="1831" ht="12" customHeight="1" x14ac:dyDescent="0.2"/>
    <row r="1832" ht="12" customHeight="1" x14ac:dyDescent="0.2"/>
    <row r="1833" ht="12" customHeight="1" x14ac:dyDescent="0.2"/>
    <row r="1834" ht="12" customHeight="1" x14ac:dyDescent="0.2"/>
    <row r="1835" ht="12" customHeight="1" x14ac:dyDescent="0.2"/>
    <row r="1836" ht="12" customHeight="1" x14ac:dyDescent="0.2"/>
    <row r="1837" ht="12" customHeight="1" x14ac:dyDescent="0.2"/>
    <row r="1838" ht="12" customHeight="1" x14ac:dyDescent="0.2"/>
    <row r="1839" ht="12" customHeight="1" x14ac:dyDescent="0.2"/>
    <row r="1840" ht="12" customHeight="1" x14ac:dyDescent="0.2"/>
    <row r="1841" ht="12" customHeight="1" x14ac:dyDescent="0.2"/>
    <row r="1842" ht="12" customHeight="1" x14ac:dyDescent="0.2"/>
    <row r="1843" ht="12" customHeight="1" x14ac:dyDescent="0.2"/>
    <row r="1844" ht="12" customHeight="1" x14ac:dyDescent="0.2"/>
    <row r="1845" ht="12" customHeight="1" x14ac:dyDescent="0.2"/>
    <row r="1846" ht="12" customHeight="1" x14ac:dyDescent="0.2"/>
    <row r="1847" ht="12" customHeight="1" x14ac:dyDescent="0.2"/>
    <row r="1848" ht="12" customHeight="1" x14ac:dyDescent="0.2"/>
    <row r="1849" ht="12" customHeight="1" x14ac:dyDescent="0.2"/>
    <row r="1850" ht="12" customHeight="1" x14ac:dyDescent="0.2"/>
    <row r="1851" ht="12" customHeight="1" x14ac:dyDescent="0.2"/>
    <row r="1852" ht="12" customHeight="1" x14ac:dyDescent="0.2"/>
    <row r="1853" ht="12" customHeight="1" x14ac:dyDescent="0.2"/>
    <row r="1854" ht="12" customHeight="1" x14ac:dyDescent="0.2"/>
    <row r="1855" ht="12" customHeight="1" x14ac:dyDescent="0.2"/>
    <row r="1856" ht="12" customHeight="1" x14ac:dyDescent="0.2"/>
    <row r="1857" ht="12" customHeight="1" x14ac:dyDescent="0.2"/>
    <row r="1858" ht="12" customHeight="1" x14ac:dyDescent="0.2"/>
    <row r="1859" ht="12" customHeight="1" x14ac:dyDescent="0.2"/>
    <row r="1860" ht="12" customHeight="1" x14ac:dyDescent="0.2"/>
    <row r="1861" ht="12" customHeight="1" x14ac:dyDescent="0.2"/>
    <row r="1862" ht="12" customHeight="1" x14ac:dyDescent="0.2"/>
    <row r="1863" ht="12" customHeight="1" x14ac:dyDescent="0.2"/>
    <row r="1864" ht="12" customHeight="1" x14ac:dyDescent="0.2"/>
    <row r="1865" ht="12" customHeight="1" x14ac:dyDescent="0.2"/>
    <row r="1866" ht="12" customHeight="1" x14ac:dyDescent="0.2"/>
    <row r="1867" ht="12" customHeight="1" x14ac:dyDescent="0.2"/>
    <row r="1868" ht="12" customHeight="1" x14ac:dyDescent="0.2"/>
    <row r="1869" ht="12" customHeight="1" x14ac:dyDescent="0.2"/>
    <row r="1870" ht="12" customHeight="1" x14ac:dyDescent="0.2"/>
    <row r="1871" ht="12" customHeight="1" x14ac:dyDescent="0.2"/>
    <row r="1872" ht="12" customHeight="1" x14ac:dyDescent="0.2"/>
    <row r="1873" ht="12" customHeight="1" x14ac:dyDescent="0.2"/>
    <row r="1874" ht="12" customHeight="1" x14ac:dyDescent="0.2"/>
    <row r="1875" ht="12" customHeight="1" x14ac:dyDescent="0.2"/>
    <row r="1876" ht="12" customHeight="1" x14ac:dyDescent="0.2"/>
    <row r="1877" ht="12" customHeight="1" x14ac:dyDescent="0.2"/>
    <row r="1878" ht="12" customHeight="1" x14ac:dyDescent="0.2"/>
    <row r="1879" ht="12" customHeight="1" x14ac:dyDescent="0.2"/>
    <row r="1880" ht="12" customHeight="1" x14ac:dyDescent="0.2"/>
    <row r="1881" ht="12" customHeight="1" x14ac:dyDescent="0.2"/>
    <row r="1882" ht="12" customHeight="1" x14ac:dyDescent="0.2"/>
    <row r="1883" ht="12" customHeight="1" x14ac:dyDescent="0.2"/>
    <row r="1884" ht="12" customHeight="1" x14ac:dyDescent="0.2"/>
    <row r="1885" ht="12" customHeight="1" x14ac:dyDescent="0.2"/>
    <row r="1886" ht="12" customHeight="1" x14ac:dyDescent="0.2"/>
    <row r="1887" ht="12" customHeight="1" x14ac:dyDescent="0.2"/>
    <row r="1888" ht="12" customHeight="1" x14ac:dyDescent="0.2"/>
    <row r="1889" ht="12" customHeight="1" x14ac:dyDescent="0.2"/>
    <row r="1890" ht="12" customHeight="1" x14ac:dyDescent="0.2"/>
    <row r="1891" ht="12" customHeight="1" x14ac:dyDescent="0.2"/>
    <row r="1892" ht="12" customHeight="1" x14ac:dyDescent="0.2"/>
    <row r="1893" ht="12" customHeight="1" x14ac:dyDescent="0.2"/>
    <row r="1894" ht="12" customHeight="1" x14ac:dyDescent="0.2"/>
    <row r="1895" ht="12" customHeight="1" x14ac:dyDescent="0.2"/>
    <row r="1896" ht="12" customHeight="1" x14ac:dyDescent="0.2"/>
    <row r="1897" ht="12" customHeight="1" x14ac:dyDescent="0.2"/>
    <row r="1898" ht="12" customHeight="1" x14ac:dyDescent="0.2"/>
    <row r="1899" ht="12" customHeight="1" x14ac:dyDescent="0.2"/>
    <row r="1900" ht="12" customHeight="1" x14ac:dyDescent="0.2"/>
    <row r="1901" ht="12" customHeight="1" x14ac:dyDescent="0.2"/>
    <row r="1902" ht="12" customHeight="1" x14ac:dyDescent="0.2"/>
    <row r="1903" ht="12" customHeight="1" x14ac:dyDescent="0.2"/>
    <row r="1904" ht="12" customHeight="1" x14ac:dyDescent="0.2"/>
    <row r="1905" ht="12" customHeight="1" x14ac:dyDescent="0.2"/>
    <row r="1906" ht="12" customHeight="1" x14ac:dyDescent="0.2"/>
    <row r="1907" ht="12" customHeight="1" x14ac:dyDescent="0.2"/>
    <row r="1908" ht="12" customHeight="1" x14ac:dyDescent="0.2"/>
    <row r="1909" ht="12" customHeight="1" x14ac:dyDescent="0.2"/>
    <row r="1910" ht="12" customHeight="1" x14ac:dyDescent="0.2"/>
    <row r="1911" ht="12" customHeight="1" x14ac:dyDescent="0.2"/>
    <row r="1912" ht="12" customHeight="1" x14ac:dyDescent="0.2"/>
    <row r="1913" ht="12" customHeight="1" x14ac:dyDescent="0.2"/>
    <row r="1914" ht="12" customHeight="1" x14ac:dyDescent="0.2"/>
    <row r="1915" ht="12" customHeight="1" x14ac:dyDescent="0.2"/>
    <row r="1916" ht="12" customHeight="1" x14ac:dyDescent="0.2"/>
    <row r="1917" ht="12" customHeight="1" x14ac:dyDescent="0.2"/>
    <row r="1918" ht="12" customHeight="1" x14ac:dyDescent="0.2"/>
    <row r="1919" ht="12" customHeight="1" x14ac:dyDescent="0.2"/>
    <row r="1920" ht="12" customHeight="1" x14ac:dyDescent="0.2"/>
    <row r="1921" ht="12" customHeight="1" x14ac:dyDescent="0.2"/>
    <row r="1922" ht="12" customHeight="1" x14ac:dyDescent="0.2"/>
    <row r="1923" ht="12" customHeight="1" x14ac:dyDescent="0.2"/>
    <row r="1924" ht="12" customHeight="1" x14ac:dyDescent="0.2"/>
    <row r="1925" ht="12" customHeight="1" x14ac:dyDescent="0.2"/>
    <row r="1926" ht="12" customHeight="1" x14ac:dyDescent="0.2"/>
    <row r="1927" ht="12" customHeight="1" x14ac:dyDescent="0.2"/>
    <row r="1928" ht="12" customHeight="1" x14ac:dyDescent="0.2"/>
    <row r="1929" ht="12" customHeight="1" x14ac:dyDescent="0.2"/>
    <row r="1930" ht="12" customHeight="1" x14ac:dyDescent="0.2"/>
    <row r="1931" ht="12" customHeight="1" x14ac:dyDescent="0.2"/>
    <row r="1932" ht="12" customHeight="1" x14ac:dyDescent="0.2"/>
    <row r="1933" ht="12" customHeight="1" x14ac:dyDescent="0.2"/>
    <row r="1934" ht="12" customHeight="1" x14ac:dyDescent="0.2"/>
    <row r="1935" ht="12" customHeight="1" x14ac:dyDescent="0.2"/>
    <row r="1936" ht="12" customHeight="1" x14ac:dyDescent="0.2"/>
    <row r="1937" ht="12" customHeight="1" x14ac:dyDescent="0.2"/>
    <row r="1938" ht="12" customHeight="1" x14ac:dyDescent="0.2"/>
    <row r="1939" ht="12" customHeight="1" x14ac:dyDescent="0.2"/>
    <row r="1940" ht="12" customHeight="1" x14ac:dyDescent="0.2"/>
    <row r="1941" ht="12" customHeight="1" x14ac:dyDescent="0.2"/>
    <row r="1942" ht="12" customHeight="1" x14ac:dyDescent="0.2"/>
    <row r="1943" ht="12" customHeight="1" x14ac:dyDescent="0.2"/>
    <row r="1944" ht="12" customHeight="1" x14ac:dyDescent="0.2"/>
    <row r="1945" ht="12" customHeight="1" x14ac:dyDescent="0.2"/>
    <row r="1946" ht="12" customHeight="1" x14ac:dyDescent="0.2"/>
    <row r="1947" ht="12" customHeight="1" x14ac:dyDescent="0.2"/>
    <row r="1948" ht="12" customHeight="1" x14ac:dyDescent="0.2"/>
    <row r="1949" ht="12" customHeight="1" x14ac:dyDescent="0.2"/>
    <row r="1950" ht="12" customHeight="1" x14ac:dyDescent="0.2"/>
    <row r="1951" ht="12" customHeight="1" x14ac:dyDescent="0.2"/>
    <row r="1952" ht="12" customHeight="1" x14ac:dyDescent="0.2"/>
    <row r="1953" ht="12" customHeight="1" x14ac:dyDescent="0.2"/>
    <row r="1954" ht="12" customHeight="1" x14ac:dyDescent="0.2"/>
    <row r="1955" ht="12" customHeight="1" x14ac:dyDescent="0.2"/>
    <row r="1956" ht="12" customHeight="1" x14ac:dyDescent="0.2"/>
    <row r="1957" ht="12" customHeight="1" x14ac:dyDescent="0.2"/>
    <row r="1958" ht="12" customHeight="1" x14ac:dyDescent="0.2"/>
    <row r="1959" ht="12" customHeight="1" x14ac:dyDescent="0.2"/>
    <row r="1960" ht="12" customHeight="1" x14ac:dyDescent="0.2"/>
    <row r="1961" ht="12" customHeight="1" x14ac:dyDescent="0.2"/>
    <row r="1962" ht="12" customHeight="1" x14ac:dyDescent="0.2"/>
    <row r="1963" ht="12" customHeight="1" x14ac:dyDescent="0.2"/>
    <row r="1964" ht="12" customHeight="1" x14ac:dyDescent="0.2"/>
    <row r="1965" ht="12" customHeight="1" x14ac:dyDescent="0.2"/>
    <row r="1966" ht="12" customHeight="1" x14ac:dyDescent="0.2"/>
    <row r="1967" ht="12" customHeight="1" x14ac:dyDescent="0.2"/>
    <row r="1968" ht="12" customHeight="1" x14ac:dyDescent="0.2"/>
    <row r="1969" ht="12" customHeight="1" x14ac:dyDescent="0.2"/>
    <row r="1970" ht="12" customHeight="1" x14ac:dyDescent="0.2"/>
    <row r="1971" ht="12" customHeight="1" x14ac:dyDescent="0.2"/>
    <row r="1972" ht="12" customHeight="1" x14ac:dyDescent="0.2"/>
    <row r="1973" ht="12" customHeight="1" x14ac:dyDescent="0.2"/>
    <row r="1974" ht="12" customHeight="1" x14ac:dyDescent="0.2"/>
    <row r="1975" ht="12" customHeight="1" x14ac:dyDescent="0.2"/>
    <row r="1976" ht="12" customHeight="1" x14ac:dyDescent="0.2"/>
    <row r="1977" ht="12" customHeight="1" x14ac:dyDescent="0.2"/>
    <row r="1978" ht="12" customHeight="1" x14ac:dyDescent="0.2"/>
    <row r="1979" ht="12" customHeight="1" x14ac:dyDescent="0.2"/>
    <row r="1980" ht="12" customHeight="1" x14ac:dyDescent="0.2"/>
    <row r="1981" ht="12" customHeight="1" x14ac:dyDescent="0.2"/>
    <row r="1982" ht="12" customHeight="1" x14ac:dyDescent="0.2"/>
    <row r="1983" ht="12" customHeight="1" x14ac:dyDescent="0.2"/>
    <row r="1984" ht="12" customHeight="1" x14ac:dyDescent="0.2"/>
    <row r="1985" ht="12" customHeight="1" x14ac:dyDescent="0.2"/>
    <row r="1986" ht="12" customHeight="1" x14ac:dyDescent="0.2"/>
    <row r="1987" ht="12" customHeight="1" x14ac:dyDescent="0.2"/>
    <row r="1988" ht="12" customHeight="1" x14ac:dyDescent="0.2"/>
    <row r="1989" ht="12" customHeight="1" x14ac:dyDescent="0.2"/>
    <row r="1990" ht="12" customHeight="1" x14ac:dyDescent="0.2"/>
    <row r="1991" ht="12" customHeight="1" x14ac:dyDescent="0.2"/>
    <row r="1992" ht="12" customHeight="1" x14ac:dyDescent="0.2"/>
    <row r="1993" ht="12" customHeight="1" x14ac:dyDescent="0.2"/>
    <row r="1994" ht="12" customHeight="1" x14ac:dyDescent="0.2"/>
    <row r="1995" ht="12" customHeight="1" x14ac:dyDescent="0.2"/>
    <row r="1996" ht="12" customHeight="1" x14ac:dyDescent="0.2"/>
    <row r="1997" ht="12" customHeight="1" x14ac:dyDescent="0.2"/>
    <row r="1998" ht="12" customHeight="1" x14ac:dyDescent="0.2"/>
    <row r="1999" ht="12" customHeight="1" x14ac:dyDescent="0.2"/>
    <row r="2000" ht="12" customHeight="1" x14ac:dyDescent="0.2"/>
    <row r="2001" ht="12" customHeight="1" x14ac:dyDescent="0.2"/>
    <row r="2002" ht="12" customHeight="1" x14ac:dyDescent="0.2"/>
    <row r="2003" ht="12" customHeight="1" x14ac:dyDescent="0.2"/>
    <row r="2004" ht="12" customHeight="1" x14ac:dyDescent="0.2"/>
    <row r="2005" ht="12" customHeight="1" x14ac:dyDescent="0.2"/>
    <row r="2006" ht="12" customHeight="1" x14ac:dyDescent="0.2"/>
    <row r="2007" ht="12" customHeight="1" x14ac:dyDescent="0.2"/>
    <row r="2008" ht="12" customHeight="1" x14ac:dyDescent="0.2"/>
    <row r="2009" ht="12" customHeight="1" x14ac:dyDescent="0.2"/>
    <row r="2010" ht="12" customHeight="1" x14ac:dyDescent="0.2"/>
    <row r="2011" ht="12" customHeight="1" x14ac:dyDescent="0.2"/>
    <row r="2012" ht="12" customHeight="1" x14ac:dyDescent="0.2"/>
    <row r="2013" ht="12" customHeight="1" x14ac:dyDescent="0.2"/>
    <row r="2014" ht="12" customHeight="1" x14ac:dyDescent="0.2"/>
    <row r="2015" ht="12" customHeight="1" x14ac:dyDescent="0.2"/>
    <row r="2016" ht="12" customHeight="1" x14ac:dyDescent="0.2"/>
    <row r="2017" ht="12" customHeight="1" x14ac:dyDescent="0.2"/>
    <row r="2018" ht="12" customHeight="1" x14ac:dyDescent="0.2"/>
    <row r="2019" ht="12" customHeight="1" x14ac:dyDescent="0.2"/>
    <row r="2020" ht="12" customHeight="1" x14ac:dyDescent="0.2"/>
    <row r="2021" ht="12" customHeight="1" x14ac:dyDescent="0.2"/>
    <row r="2022" ht="12" customHeight="1" x14ac:dyDescent="0.2"/>
    <row r="2023" ht="12" customHeight="1" x14ac:dyDescent="0.2"/>
    <row r="2024" ht="12" customHeight="1" x14ac:dyDescent="0.2"/>
    <row r="2025" ht="12" customHeight="1" x14ac:dyDescent="0.2"/>
    <row r="2026" ht="12" customHeight="1" x14ac:dyDescent="0.2"/>
    <row r="2027" ht="12" customHeight="1" x14ac:dyDescent="0.2"/>
    <row r="2028" ht="12" customHeight="1" x14ac:dyDescent="0.2"/>
    <row r="2029" ht="12" customHeight="1" x14ac:dyDescent="0.2"/>
    <row r="2030" ht="12" customHeight="1" x14ac:dyDescent="0.2"/>
    <row r="2031" ht="12" customHeight="1" x14ac:dyDescent="0.2"/>
    <row r="2032" ht="12" customHeight="1" x14ac:dyDescent="0.2"/>
    <row r="2033" ht="12" customHeight="1" x14ac:dyDescent="0.2"/>
    <row r="2034" ht="12" customHeight="1" x14ac:dyDescent="0.2"/>
    <row r="2035" ht="12" customHeight="1" x14ac:dyDescent="0.2"/>
    <row r="2036" ht="12" customHeight="1" x14ac:dyDescent="0.2"/>
    <row r="2037" ht="12" customHeight="1" x14ac:dyDescent="0.2"/>
    <row r="2038" ht="12" customHeight="1" x14ac:dyDescent="0.2"/>
    <row r="2039" ht="12" customHeight="1" x14ac:dyDescent="0.2"/>
    <row r="2040" ht="12" customHeight="1" x14ac:dyDescent="0.2"/>
    <row r="2041" ht="12" customHeight="1" x14ac:dyDescent="0.2"/>
    <row r="2042" ht="12" customHeight="1" x14ac:dyDescent="0.2"/>
    <row r="2043" ht="12" customHeight="1" x14ac:dyDescent="0.2"/>
    <row r="2044" ht="12" customHeight="1" x14ac:dyDescent="0.2"/>
    <row r="2045" ht="12" customHeight="1" x14ac:dyDescent="0.2"/>
    <row r="2046" ht="12" customHeight="1" x14ac:dyDescent="0.2"/>
    <row r="2047" ht="12" customHeight="1" x14ac:dyDescent="0.2"/>
    <row r="2048" ht="12" customHeight="1" x14ac:dyDescent="0.2"/>
    <row r="2049" ht="12" customHeight="1" x14ac:dyDescent="0.2"/>
    <row r="2050" ht="12" customHeight="1" x14ac:dyDescent="0.2"/>
    <row r="2051" ht="12" customHeight="1" x14ac:dyDescent="0.2"/>
    <row r="2052" ht="12" customHeight="1" x14ac:dyDescent="0.2"/>
    <row r="2053" ht="12" customHeight="1" x14ac:dyDescent="0.2"/>
    <row r="2054" ht="12" customHeight="1" x14ac:dyDescent="0.2"/>
    <row r="2055" ht="12" customHeight="1" x14ac:dyDescent="0.2"/>
    <row r="2056" ht="12" customHeight="1" x14ac:dyDescent="0.2"/>
    <row r="2057" ht="12" customHeight="1" x14ac:dyDescent="0.2"/>
    <row r="2058" ht="12" customHeight="1" x14ac:dyDescent="0.2"/>
    <row r="2059" ht="12" customHeight="1" x14ac:dyDescent="0.2"/>
    <row r="2060" ht="12" customHeight="1" x14ac:dyDescent="0.2"/>
    <row r="2061" ht="12" customHeight="1" x14ac:dyDescent="0.2"/>
    <row r="2062" ht="12" customHeight="1" x14ac:dyDescent="0.2"/>
    <row r="2063" ht="12" customHeight="1" x14ac:dyDescent="0.2"/>
    <row r="2064" ht="12" customHeight="1" x14ac:dyDescent="0.2"/>
    <row r="2065" ht="12" customHeight="1" x14ac:dyDescent="0.2"/>
    <row r="2066" ht="12" customHeight="1" x14ac:dyDescent="0.2"/>
    <row r="2067" ht="12" customHeight="1" x14ac:dyDescent="0.2"/>
    <row r="2068" ht="12" customHeight="1" x14ac:dyDescent="0.2"/>
    <row r="2069" ht="12" customHeight="1" x14ac:dyDescent="0.2"/>
    <row r="2070" ht="12" customHeight="1" x14ac:dyDescent="0.2"/>
    <row r="2071" ht="12" customHeight="1" x14ac:dyDescent="0.2"/>
    <row r="2072" ht="12" customHeight="1" x14ac:dyDescent="0.2"/>
    <row r="2073" ht="12" customHeight="1" x14ac:dyDescent="0.2"/>
    <row r="2074" ht="12" customHeight="1" x14ac:dyDescent="0.2"/>
    <row r="2075" ht="12" customHeight="1" x14ac:dyDescent="0.2"/>
    <row r="2076" ht="12" customHeight="1" x14ac:dyDescent="0.2"/>
    <row r="2077" ht="12" customHeight="1" x14ac:dyDescent="0.2"/>
    <row r="2078" ht="12" customHeight="1" x14ac:dyDescent="0.2"/>
    <row r="2079" ht="12" customHeight="1" x14ac:dyDescent="0.2"/>
    <row r="2080" ht="12" customHeight="1" x14ac:dyDescent="0.2"/>
    <row r="2081" ht="12" customHeight="1" x14ac:dyDescent="0.2"/>
    <row r="2082" ht="12" customHeight="1" x14ac:dyDescent="0.2"/>
    <row r="2083" ht="12" customHeight="1" x14ac:dyDescent="0.2"/>
    <row r="2084" ht="12" customHeight="1" x14ac:dyDescent="0.2"/>
    <row r="2085" ht="12" customHeight="1" x14ac:dyDescent="0.2"/>
    <row r="2086" ht="12" customHeight="1" x14ac:dyDescent="0.2"/>
    <row r="2087" ht="12" customHeight="1" x14ac:dyDescent="0.2"/>
    <row r="2088" ht="12" customHeight="1" x14ac:dyDescent="0.2"/>
    <row r="2089" ht="12" customHeight="1" x14ac:dyDescent="0.2"/>
    <row r="2090" ht="12" customHeight="1" x14ac:dyDescent="0.2"/>
    <row r="2091" ht="12" customHeight="1" x14ac:dyDescent="0.2"/>
    <row r="2092" ht="12" customHeight="1" x14ac:dyDescent="0.2"/>
    <row r="2093" ht="12" customHeight="1" x14ac:dyDescent="0.2"/>
    <row r="2094" ht="12" customHeight="1" x14ac:dyDescent="0.2"/>
    <row r="2095" ht="12" customHeight="1" x14ac:dyDescent="0.2"/>
    <row r="2096" ht="12" customHeight="1" x14ac:dyDescent="0.2"/>
    <row r="2097" ht="12" customHeight="1" x14ac:dyDescent="0.2"/>
    <row r="2098" ht="12" customHeight="1" x14ac:dyDescent="0.2"/>
    <row r="2099" ht="12" customHeight="1" x14ac:dyDescent="0.2"/>
    <row r="2100" ht="12" customHeight="1" x14ac:dyDescent="0.2"/>
    <row r="2101" ht="12" customHeight="1" x14ac:dyDescent="0.2"/>
    <row r="2102" ht="12" customHeight="1" x14ac:dyDescent="0.2"/>
    <row r="2103" ht="12" customHeight="1" x14ac:dyDescent="0.2"/>
    <row r="2104" ht="12" customHeight="1" x14ac:dyDescent="0.2"/>
    <row r="2105" ht="12" customHeight="1" x14ac:dyDescent="0.2"/>
    <row r="2106" ht="12" customHeight="1" x14ac:dyDescent="0.2"/>
    <row r="2107" ht="12" customHeight="1" x14ac:dyDescent="0.2"/>
    <row r="2108" ht="12" customHeight="1" x14ac:dyDescent="0.2"/>
    <row r="2109" ht="12" customHeight="1" x14ac:dyDescent="0.2"/>
    <row r="2110" ht="12" customHeight="1" x14ac:dyDescent="0.2"/>
    <row r="2111" ht="12" customHeight="1" x14ac:dyDescent="0.2"/>
    <row r="2112" ht="12" customHeight="1" x14ac:dyDescent="0.2"/>
    <row r="2113" ht="12" customHeight="1" x14ac:dyDescent="0.2"/>
    <row r="2114" ht="12" customHeight="1" x14ac:dyDescent="0.2"/>
    <row r="2115" ht="12" customHeight="1" x14ac:dyDescent="0.2"/>
    <row r="2116" ht="12" customHeight="1" x14ac:dyDescent="0.2"/>
    <row r="2117" ht="12" customHeight="1" x14ac:dyDescent="0.2"/>
    <row r="2118" ht="12" customHeight="1" x14ac:dyDescent="0.2"/>
    <row r="2119" ht="12" customHeight="1" x14ac:dyDescent="0.2"/>
    <row r="2120" ht="12" customHeight="1" x14ac:dyDescent="0.2"/>
    <row r="2121" ht="12" customHeight="1" x14ac:dyDescent="0.2"/>
    <row r="2122" ht="12" customHeight="1" x14ac:dyDescent="0.2"/>
    <row r="2123" ht="12" customHeight="1" x14ac:dyDescent="0.2"/>
    <row r="2124" ht="12" customHeight="1" x14ac:dyDescent="0.2"/>
    <row r="2125" ht="12" customHeight="1" x14ac:dyDescent="0.2"/>
    <row r="2126" ht="12" customHeight="1" x14ac:dyDescent="0.2"/>
    <row r="2127" ht="12" customHeight="1" x14ac:dyDescent="0.2"/>
    <row r="2128" ht="12" customHeight="1" x14ac:dyDescent="0.2"/>
    <row r="2129" ht="12" customHeight="1" x14ac:dyDescent="0.2"/>
    <row r="2130" ht="12" customHeight="1" x14ac:dyDescent="0.2"/>
    <row r="2131" ht="12" customHeight="1" x14ac:dyDescent="0.2"/>
    <row r="2132" ht="12" customHeight="1" x14ac:dyDescent="0.2"/>
    <row r="2133" ht="12" customHeight="1" x14ac:dyDescent="0.2"/>
    <row r="2134" ht="12" customHeight="1" x14ac:dyDescent="0.2"/>
    <row r="2135" ht="12" customHeight="1" x14ac:dyDescent="0.2"/>
    <row r="2136" ht="12" customHeight="1" x14ac:dyDescent="0.2"/>
    <row r="2137" ht="12" customHeight="1" x14ac:dyDescent="0.2"/>
    <row r="2138" ht="12" customHeight="1" x14ac:dyDescent="0.2"/>
    <row r="2139" ht="12" customHeight="1" x14ac:dyDescent="0.2"/>
    <row r="2140" ht="12" customHeight="1" x14ac:dyDescent="0.2"/>
    <row r="2141" ht="12" customHeight="1" x14ac:dyDescent="0.2"/>
    <row r="2142" ht="12" customHeight="1" x14ac:dyDescent="0.2"/>
    <row r="2143" ht="12" customHeight="1" x14ac:dyDescent="0.2"/>
    <row r="2144" ht="12" customHeight="1" x14ac:dyDescent="0.2"/>
    <row r="2145" ht="12" customHeight="1" x14ac:dyDescent="0.2"/>
    <row r="2146" ht="12" customHeight="1" x14ac:dyDescent="0.2"/>
    <row r="2147" ht="12" customHeight="1" x14ac:dyDescent="0.2"/>
    <row r="2148" ht="12" customHeight="1" x14ac:dyDescent="0.2"/>
    <row r="2149" ht="12" customHeight="1" x14ac:dyDescent="0.2"/>
    <row r="2150" ht="12" customHeight="1" x14ac:dyDescent="0.2"/>
    <row r="2151" ht="12" customHeight="1" x14ac:dyDescent="0.2"/>
    <row r="2152" ht="12" customHeight="1" x14ac:dyDescent="0.2"/>
    <row r="2153" ht="12" customHeight="1" x14ac:dyDescent="0.2"/>
    <row r="2154" ht="12" customHeight="1" x14ac:dyDescent="0.2"/>
    <row r="2155" ht="12" customHeight="1" x14ac:dyDescent="0.2"/>
    <row r="2156" ht="12" customHeight="1" x14ac:dyDescent="0.2"/>
    <row r="2157" ht="12" customHeight="1" x14ac:dyDescent="0.2"/>
    <row r="2158" ht="12" customHeight="1" x14ac:dyDescent="0.2"/>
    <row r="2159" ht="12" customHeight="1" x14ac:dyDescent="0.2"/>
    <row r="2160" ht="12" customHeight="1" x14ac:dyDescent="0.2"/>
    <row r="2161" ht="12" customHeight="1" x14ac:dyDescent="0.2"/>
    <row r="2162" ht="12" customHeight="1" x14ac:dyDescent="0.2"/>
    <row r="2163" ht="12" customHeight="1" x14ac:dyDescent="0.2"/>
    <row r="2164" ht="12" customHeight="1" x14ac:dyDescent="0.2"/>
    <row r="2165" ht="12" customHeight="1" x14ac:dyDescent="0.2"/>
    <row r="2166" ht="12" customHeight="1" x14ac:dyDescent="0.2"/>
    <row r="2167" ht="12" customHeight="1" x14ac:dyDescent="0.2"/>
    <row r="2168" ht="12" customHeight="1" x14ac:dyDescent="0.2"/>
    <row r="2169" ht="12" customHeight="1" x14ac:dyDescent="0.2"/>
    <row r="2170" ht="12" customHeight="1" x14ac:dyDescent="0.2"/>
    <row r="2171" ht="12" customHeight="1" x14ac:dyDescent="0.2"/>
    <row r="2172" ht="12" customHeight="1" x14ac:dyDescent="0.2"/>
    <row r="2173" ht="12" customHeight="1" x14ac:dyDescent="0.2"/>
    <row r="2174" ht="12" customHeight="1" x14ac:dyDescent="0.2"/>
    <row r="2175" ht="12" customHeight="1" x14ac:dyDescent="0.2"/>
    <row r="2176" ht="12" customHeight="1" x14ac:dyDescent="0.2"/>
    <row r="2177" ht="12" customHeight="1" x14ac:dyDescent="0.2"/>
    <row r="2178" ht="12" customHeight="1" x14ac:dyDescent="0.2"/>
    <row r="2179" ht="12" customHeight="1" x14ac:dyDescent="0.2"/>
    <row r="2180" ht="12" customHeight="1" x14ac:dyDescent="0.2"/>
    <row r="2181" ht="12" customHeight="1" x14ac:dyDescent="0.2"/>
    <row r="2182" ht="12" customHeight="1" x14ac:dyDescent="0.2"/>
    <row r="2183" ht="12" customHeight="1" x14ac:dyDescent="0.2"/>
    <row r="2184" ht="12" customHeight="1" x14ac:dyDescent="0.2"/>
    <row r="2185" ht="12" customHeight="1" x14ac:dyDescent="0.2"/>
    <row r="2186" ht="12" customHeight="1" x14ac:dyDescent="0.2"/>
    <row r="2187" ht="12" customHeight="1" x14ac:dyDescent="0.2"/>
    <row r="2188" ht="12" customHeight="1" x14ac:dyDescent="0.2"/>
    <row r="2189" ht="12" customHeight="1" x14ac:dyDescent="0.2"/>
    <row r="2190" ht="12" customHeight="1" x14ac:dyDescent="0.2"/>
    <row r="2191" ht="12" customHeight="1" x14ac:dyDescent="0.2"/>
    <row r="2192" ht="12" customHeight="1" x14ac:dyDescent="0.2"/>
    <row r="2193" ht="12" customHeight="1" x14ac:dyDescent="0.2"/>
    <row r="2194" ht="12" customHeight="1" x14ac:dyDescent="0.2"/>
    <row r="2195" ht="12" customHeight="1" x14ac:dyDescent="0.2"/>
    <row r="2196" ht="12" customHeight="1" x14ac:dyDescent="0.2"/>
    <row r="2197" ht="12" customHeight="1" x14ac:dyDescent="0.2"/>
    <row r="2198" ht="12" customHeight="1" x14ac:dyDescent="0.2"/>
    <row r="2199" ht="12" customHeight="1" x14ac:dyDescent="0.2"/>
    <row r="2200" ht="12" customHeight="1" x14ac:dyDescent="0.2"/>
    <row r="2201" ht="12" customHeight="1" x14ac:dyDescent="0.2"/>
    <row r="2202" ht="12" customHeight="1" x14ac:dyDescent="0.2"/>
    <row r="2203" ht="12" customHeight="1" x14ac:dyDescent="0.2"/>
    <row r="2204" ht="12" customHeight="1" x14ac:dyDescent="0.2"/>
    <row r="2205" ht="12" customHeight="1" x14ac:dyDescent="0.2"/>
    <row r="2206" ht="12" customHeight="1" x14ac:dyDescent="0.2"/>
    <row r="2207" ht="12" customHeight="1" x14ac:dyDescent="0.2"/>
    <row r="2208" ht="12" customHeight="1" x14ac:dyDescent="0.2"/>
    <row r="2209" ht="12" customHeight="1" x14ac:dyDescent="0.2"/>
    <row r="2210" ht="12" customHeight="1" x14ac:dyDescent="0.2"/>
    <row r="2211" ht="12" customHeight="1" x14ac:dyDescent="0.2"/>
    <row r="2212" ht="12" customHeight="1" x14ac:dyDescent="0.2"/>
    <row r="2213" ht="12" customHeight="1" x14ac:dyDescent="0.2"/>
    <row r="2214" ht="12" customHeight="1" x14ac:dyDescent="0.2"/>
    <row r="2215" ht="12" customHeight="1" x14ac:dyDescent="0.2"/>
    <row r="2216" ht="12" customHeight="1" x14ac:dyDescent="0.2"/>
    <row r="2217" ht="12" customHeight="1" x14ac:dyDescent="0.2"/>
    <row r="2218" ht="12" customHeight="1" x14ac:dyDescent="0.2"/>
    <row r="2219" ht="12" customHeight="1" x14ac:dyDescent="0.2"/>
    <row r="2220" ht="12" customHeight="1" x14ac:dyDescent="0.2"/>
    <row r="2221" ht="12" customHeight="1" x14ac:dyDescent="0.2"/>
    <row r="2222" ht="12" customHeight="1" x14ac:dyDescent="0.2"/>
    <row r="2223" ht="12" customHeight="1" x14ac:dyDescent="0.2"/>
    <row r="2224" ht="12" customHeight="1" x14ac:dyDescent="0.2"/>
    <row r="2225" ht="12" customHeight="1" x14ac:dyDescent="0.2"/>
    <row r="2226" ht="12" customHeight="1" x14ac:dyDescent="0.2"/>
    <row r="2227" ht="12" customHeight="1" x14ac:dyDescent="0.2"/>
    <row r="2228" ht="12" customHeight="1" x14ac:dyDescent="0.2"/>
    <row r="2229" ht="12" customHeight="1" x14ac:dyDescent="0.2"/>
    <row r="2230" ht="12" customHeight="1" x14ac:dyDescent="0.2"/>
    <row r="2231" ht="12" customHeight="1" x14ac:dyDescent="0.2"/>
    <row r="2232" ht="12" customHeight="1" x14ac:dyDescent="0.2"/>
    <row r="2233" ht="12" customHeight="1" x14ac:dyDescent="0.2"/>
    <row r="2234" ht="12" customHeight="1" x14ac:dyDescent="0.2"/>
    <row r="2235" ht="12" customHeight="1" x14ac:dyDescent="0.2"/>
    <row r="2236" ht="12" customHeight="1" x14ac:dyDescent="0.2"/>
    <row r="2237" ht="12" customHeight="1" x14ac:dyDescent="0.2"/>
    <row r="2238" ht="12" customHeight="1" x14ac:dyDescent="0.2"/>
    <row r="2239" ht="12" customHeight="1" x14ac:dyDescent="0.2"/>
    <row r="2240" ht="12" customHeight="1" x14ac:dyDescent="0.2"/>
    <row r="2241" ht="12" customHeight="1" x14ac:dyDescent="0.2"/>
    <row r="2242" ht="12" customHeight="1" x14ac:dyDescent="0.2"/>
    <row r="2243" ht="12" customHeight="1" x14ac:dyDescent="0.2"/>
    <row r="2244" ht="12" customHeight="1" x14ac:dyDescent="0.2"/>
    <row r="2245" ht="12" customHeight="1" x14ac:dyDescent="0.2"/>
    <row r="2246" ht="12" customHeight="1" x14ac:dyDescent="0.2"/>
    <row r="2247" ht="12" customHeight="1" x14ac:dyDescent="0.2"/>
    <row r="2248" ht="12" customHeight="1" x14ac:dyDescent="0.2"/>
    <row r="2249" ht="12" customHeight="1" x14ac:dyDescent="0.2"/>
    <row r="2250" ht="12" customHeight="1" x14ac:dyDescent="0.2"/>
    <row r="2251" ht="12" customHeight="1" x14ac:dyDescent="0.2"/>
    <row r="2252" ht="12" customHeight="1" x14ac:dyDescent="0.2"/>
    <row r="2253" ht="12" customHeight="1" x14ac:dyDescent="0.2"/>
    <row r="2254" ht="12" customHeight="1" x14ac:dyDescent="0.2"/>
    <row r="2255" ht="12" customHeight="1" x14ac:dyDescent="0.2"/>
    <row r="2256" ht="12" customHeight="1" x14ac:dyDescent="0.2"/>
    <row r="2257" ht="12" customHeight="1" x14ac:dyDescent="0.2"/>
    <row r="2258" ht="12" customHeight="1" x14ac:dyDescent="0.2"/>
    <row r="2259" ht="12" customHeight="1" x14ac:dyDescent="0.2"/>
    <row r="2260" ht="12" customHeight="1" x14ac:dyDescent="0.2"/>
    <row r="2261" ht="12" customHeight="1" x14ac:dyDescent="0.2"/>
    <row r="2262" ht="12" customHeight="1" x14ac:dyDescent="0.2"/>
    <row r="2263" ht="12" customHeight="1" x14ac:dyDescent="0.2"/>
    <row r="2264" ht="12" customHeight="1" x14ac:dyDescent="0.2"/>
    <row r="2265" ht="12" customHeight="1" x14ac:dyDescent="0.2"/>
    <row r="2266" ht="12" customHeight="1" x14ac:dyDescent="0.2"/>
    <row r="2267" ht="12" customHeight="1" x14ac:dyDescent="0.2"/>
    <row r="2268" ht="12" customHeight="1" x14ac:dyDescent="0.2"/>
    <row r="2269" ht="12" customHeight="1" x14ac:dyDescent="0.2"/>
    <row r="2270" ht="12" customHeight="1" x14ac:dyDescent="0.2"/>
    <row r="2271" ht="12" customHeight="1" x14ac:dyDescent="0.2"/>
    <row r="2272" ht="12" customHeight="1" x14ac:dyDescent="0.2"/>
    <row r="2273" ht="12" customHeight="1" x14ac:dyDescent="0.2"/>
    <row r="2274" ht="12" customHeight="1" x14ac:dyDescent="0.2"/>
    <row r="2275" ht="12" customHeight="1" x14ac:dyDescent="0.2"/>
    <row r="2276" ht="12" customHeight="1" x14ac:dyDescent="0.2"/>
    <row r="2277" ht="12" customHeight="1" x14ac:dyDescent="0.2"/>
    <row r="2278" ht="12" customHeight="1" x14ac:dyDescent="0.2"/>
    <row r="2279" ht="12" customHeight="1" x14ac:dyDescent="0.2"/>
    <row r="2280" ht="12" customHeight="1" x14ac:dyDescent="0.2"/>
    <row r="2281" ht="12" customHeight="1" x14ac:dyDescent="0.2"/>
    <row r="2282" ht="12" customHeight="1" x14ac:dyDescent="0.2"/>
    <row r="2283" ht="12" customHeight="1" x14ac:dyDescent="0.2"/>
    <row r="2284" ht="12" customHeight="1" x14ac:dyDescent="0.2"/>
    <row r="2285" ht="12" customHeight="1" x14ac:dyDescent="0.2"/>
    <row r="2286" ht="12" customHeight="1" x14ac:dyDescent="0.2"/>
    <row r="2287" ht="12" customHeight="1" x14ac:dyDescent="0.2"/>
    <row r="2288" ht="12" customHeight="1" x14ac:dyDescent="0.2"/>
    <row r="2289" ht="12" customHeight="1" x14ac:dyDescent="0.2"/>
    <row r="2290" ht="12" customHeight="1" x14ac:dyDescent="0.2"/>
    <row r="2291" ht="12" customHeight="1" x14ac:dyDescent="0.2"/>
    <row r="2292" ht="12" customHeight="1" x14ac:dyDescent="0.2"/>
    <row r="2293" ht="12" customHeight="1" x14ac:dyDescent="0.2"/>
    <row r="2294" ht="12" customHeight="1" x14ac:dyDescent="0.2"/>
    <row r="2295" ht="12" customHeight="1" x14ac:dyDescent="0.2"/>
    <row r="2296" ht="12" customHeight="1" x14ac:dyDescent="0.2"/>
    <row r="2297" ht="12" customHeight="1" x14ac:dyDescent="0.2"/>
    <row r="2298" ht="12" customHeight="1" x14ac:dyDescent="0.2"/>
    <row r="2299" ht="12" customHeight="1" x14ac:dyDescent="0.2"/>
    <row r="2300" ht="12" customHeight="1" x14ac:dyDescent="0.2"/>
    <row r="2301" ht="12" customHeight="1" x14ac:dyDescent="0.2"/>
    <row r="2302" ht="12" customHeight="1" x14ac:dyDescent="0.2"/>
    <row r="2303" ht="12" customHeight="1" x14ac:dyDescent="0.2"/>
    <row r="2304" ht="12" customHeight="1" x14ac:dyDescent="0.2"/>
    <row r="2305" ht="12" customHeight="1" x14ac:dyDescent="0.2"/>
    <row r="2306" ht="12" customHeight="1" x14ac:dyDescent="0.2"/>
    <row r="2307" ht="12" customHeight="1" x14ac:dyDescent="0.2"/>
    <row r="2308" ht="12" customHeight="1" x14ac:dyDescent="0.2"/>
    <row r="2309" ht="12" customHeight="1" x14ac:dyDescent="0.2"/>
    <row r="2310" ht="12" customHeight="1" x14ac:dyDescent="0.2"/>
    <row r="2311" ht="12" customHeight="1" x14ac:dyDescent="0.2"/>
    <row r="2312" ht="12" customHeight="1" x14ac:dyDescent="0.2"/>
    <row r="2313" ht="12" customHeight="1" x14ac:dyDescent="0.2"/>
    <row r="2314" ht="12" customHeight="1" x14ac:dyDescent="0.2"/>
    <row r="2315" ht="12" customHeight="1" x14ac:dyDescent="0.2"/>
    <row r="2316" ht="12" customHeight="1" x14ac:dyDescent="0.2"/>
    <row r="2317" ht="12" customHeight="1" x14ac:dyDescent="0.2"/>
    <row r="2318" ht="12" customHeight="1" x14ac:dyDescent="0.2"/>
    <row r="2319" ht="12" customHeight="1" x14ac:dyDescent="0.2"/>
    <row r="2320" ht="12" customHeight="1" x14ac:dyDescent="0.2"/>
    <row r="2321" ht="12" customHeight="1" x14ac:dyDescent="0.2"/>
    <row r="2322" ht="12" customHeight="1" x14ac:dyDescent="0.2"/>
    <row r="2323" ht="12" customHeight="1" x14ac:dyDescent="0.2"/>
    <row r="2324" ht="12" customHeight="1" x14ac:dyDescent="0.2"/>
    <row r="2325" ht="12" customHeight="1" x14ac:dyDescent="0.2"/>
    <row r="2326" ht="12" customHeight="1" x14ac:dyDescent="0.2"/>
    <row r="2327" ht="12" customHeight="1" x14ac:dyDescent="0.2"/>
    <row r="2328" ht="12" customHeight="1" x14ac:dyDescent="0.2"/>
    <row r="2329" ht="12" customHeight="1" x14ac:dyDescent="0.2"/>
    <row r="2330" ht="12" customHeight="1" x14ac:dyDescent="0.2"/>
    <row r="2331" ht="12" customHeight="1" x14ac:dyDescent="0.2"/>
    <row r="2332" ht="12" customHeight="1" x14ac:dyDescent="0.2"/>
    <row r="2333" ht="12" customHeight="1" x14ac:dyDescent="0.2"/>
    <row r="2334" ht="12" customHeight="1" x14ac:dyDescent="0.2"/>
    <row r="2335" ht="12" customHeight="1" x14ac:dyDescent="0.2"/>
    <row r="2336" ht="12" customHeight="1" x14ac:dyDescent="0.2"/>
    <row r="2337" ht="12" customHeight="1" x14ac:dyDescent="0.2"/>
    <row r="2338" ht="12" customHeight="1" x14ac:dyDescent="0.2"/>
    <row r="2339" ht="12" customHeight="1" x14ac:dyDescent="0.2"/>
    <row r="2340" ht="12" customHeight="1" x14ac:dyDescent="0.2"/>
    <row r="2341" ht="12" customHeight="1" x14ac:dyDescent="0.2"/>
    <row r="2342" ht="12" customHeight="1" x14ac:dyDescent="0.2"/>
    <row r="2343" ht="12" customHeight="1" x14ac:dyDescent="0.2"/>
    <row r="2344" ht="12" customHeight="1" x14ac:dyDescent="0.2"/>
    <row r="2345" ht="12" customHeight="1" x14ac:dyDescent="0.2"/>
    <row r="2346" ht="12" customHeight="1" x14ac:dyDescent="0.2"/>
    <row r="2347" ht="12" customHeight="1" x14ac:dyDescent="0.2"/>
    <row r="2348" ht="12" customHeight="1" x14ac:dyDescent="0.2"/>
    <row r="2349" ht="12" customHeight="1" x14ac:dyDescent="0.2"/>
    <row r="2350" ht="12" customHeight="1" x14ac:dyDescent="0.2"/>
    <row r="2351" ht="12" customHeight="1" x14ac:dyDescent="0.2"/>
    <row r="2352" ht="12" customHeight="1" x14ac:dyDescent="0.2"/>
    <row r="2353" ht="12" customHeight="1" x14ac:dyDescent="0.2"/>
    <row r="2354" ht="12" customHeight="1" x14ac:dyDescent="0.2"/>
    <row r="2355" ht="12" customHeight="1" x14ac:dyDescent="0.2"/>
    <row r="2356" ht="12" customHeight="1" x14ac:dyDescent="0.2"/>
    <row r="2357" ht="12" customHeight="1" x14ac:dyDescent="0.2"/>
    <row r="2358" ht="12" customHeight="1" x14ac:dyDescent="0.2"/>
    <row r="2359" ht="12" customHeight="1" x14ac:dyDescent="0.2"/>
    <row r="2360" ht="12" customHeight="1" x14ac:dyDescent="0.2"/>
    <row r="2361" ht="12" customHeight="1" x14ac:dyDescent="0.2"/>
    <row r="2362" ht="12" customHeight="1" x14ac:dyDescent="0.2"/>
    <row r="2363" ht="12" customHeight="1" x14ac:dyDescent="0.2"/>
    <row r="2364" ht="12" customHeight="1" x14ac:dyDescent="0.2"/>
    <row r="2365" ht="12" customHeight="1" x14ac:dyDescent="0.2"/>
    <row r="2366" ht="12" customHeight="1" x14ac:dyDescent="0.2"/>
    <row r="2367" ht="12" customHeight="1" x14ac:dyDescent="0.2"/>
    <row r="2368" ht="12" customHeight="1" x14ac:dyDescent="0.2"/>
    <row r="2369" ht="12" customHeight="1" x14ac:dyDescent="0.2"/>
    <row r="2370" ht="12" customHeight="1" x14ac:dyDescent="0.2"/>
    <row r="2371" ht="12" customHeight="1" x14ac:dyDescent="0.2"/>
    <row r="2372" ht="12" customHeight="1" x14ac:dyDescent="0.2"/>
    <row r="2373" ht="12" customHeight="1" x14ac:dyDescent="0.2"/>
    <row r="2374" ht="12" customHeight="1" x14ac:dyDescent="0.2"/>
    <row r="2375" ht="12" customHeight="1" x14ac:dyDescent="0.2"/>
    <row r="2376" ht="12" customHeight="1" x14ac:dyDescent="0.2"/>
    <row r="2377" ht="12" customHeight="1" x14ac:dyDescent="0.2"/>
    <row r="2378" ht="12" customHeight="1" x14ac:dyDescent="0.2"/>
    <row r="2379" ht="12" customHeight="1" x14ac:dyDescent="0.2"/>
    <row r="2380" ht="12" customHeight="1" x14ac:dyDescent="0.2"/>
    <row r="2381" ht="12" customHeight="1" x14ac:dyDescent="0.2"/>
    <row r="2382" ht="12" customHeight="1" x14ac:dyDescent="0.2"/>
    <row r="2383" ht="12" customHeight="1" x14ac:dyDescent="0.2"/>
    <row r="2384" ht="12" customHeight="1" x14ac:dyDescent="0.2"/>
    <row r="2385" ht="12" customHeight="1" x14ac:dyDescent="0.2"/>
    <row r="2386" ht="12" customHeight="1" x14ac:dyDescent="0.2"/>
    <row r="2387" ht="12" customHeight="1" x14ac:dyDescent="0.2"/>
    <row r="2388" ht="12" customHeight="1" x14ac:dyDescent="0.2"/>
    <row r="2389" ht="12" customHeight="1" x14ac:dyDescent="0.2"/>
    <row r="2390" ht="12" customHeight="1" x14ac:dyDescent="0.2"/>
    <row r="2391" ht="12" customHeight="1" x14ac:dyDescent="0.2"/>
    <row r="2392" ht="12" customHeight="1" x14ac:dyDescent="0.2"/>
    <row r="2393" ht="12" customHeight="1" x14ac:dyDescent="0.2"/>
    <row r="2394" ht="12" customHeight="1" x14ac:dyDescent="0.2"/>
    <row r="2395" ht="12" customHeight="1" x14ac:dyDescent="0.2"/>
    <row r="2396" ht="12" customHeight="1" x14ac:dyDescent="0.2"/>
    <row r="2397" ht="12" customHeight="1" x14ac:dyDescent="0.2"/>
    <row r="2398" ht="12" customHeight="1" x14ac:dyDescent="0.2"/>
    <row r="2399" ht="12" customHeight="1" x14ac:dyDescent="0.2"/>
    <row r="2400" ht="12" customHeight="1" x14ac:dyDescent="0.2"/>
    <row r="2401" ht="12" customHeight="1" x14ac:dyDescent="0.2"/>
    <row r="2402" ht="12" customHeight="1" x14ac:dyDescent="0.2"/>
    <row r="2403" ht="12" customHeight="1" x14ac:dyDescent="0.2"/>
    <row r="2404" ht="12" customHeight="1" x14ac:dyDescent="0.2"/>
    <row r="2405" ht="12" customHeight="1" x14ac:dyDescent="0.2"/>
    <row r="2406" ht="12" customHeight="1" x14ac:dyDescent="0.2"/>
    <row r="2407" ht="12" customHeight="1" x14ac:dyDescent="0.2"/>
    <row r="2408" ht="12" customHeight="1" x14ac:dyDescent="0.2"/>
    <row r="2409" ht="12" customHeight="1" x14ac:dyDescent="0.2"/>
    <row r="2410" ht="12" customHeight="1" x14ac:dyDescent="0.2"/>
    <row r="2411" ht="12" customHeight="1" x14ac:dyDescent="0.2"/>
    <row r="2412" ht="12" customHeight="1" x14ac:dyDescent="0.2"/>
    <row r="2413" ht="12" customHeight="1" x14ac:dyDescent="0.2"/>
    <row r="2414" ht="12" customHeight="1" x14ac:dyDescent="0.2"/>
    <row r="2415" ht="12" customHeight="1" x14ac:dyDescent="0.2"/>
    <row r="2416" ht="12" customHeight="1" x14ac:dyDescent="0.2"/>
    <row r="2417" ht="12" customHeight="1" x14ac:dyDescent="0.2"/>
    <row r="2418" ht="12" customHeight="1" x14ac:dyDescent="0.2"/>
    <row r="2419" ht="12" customHeight="1" x14ac:dyDescent="0.2"/>
    <row r="2420" ht="12" customHeight="1" x14ac:dyDescent="0.2"/>
    <row r="2421" ht="12" customHeight="1" x14ac:dyDescent="0.2"/>
    <row r="2422" ht="12" customHeight="1" x14ac:dyDescent="0.2"/>
    <row r="2423" ht="12" customHeight="1" x14ac:dyDescent="0.2"/>
    <row r="2424" ht="12" customHeight="1" x14ac:dyDescent="0.2"/>
    <row r="2425" ht="12" customHeight="1" x14ac:dyDescent="0.2"/>
    <row r="2426" ht="12" customHeight="1" x14ac:dyDescent="0.2"/>
    <row r="2427" ht="12" customHeight="1" x14ac:dyDescent="0.2"/>
    <row r="2428" ht="12" customHeight="1" x14ac:dyDescent="0.2"/>
    <row r="2429" ht="12" customHeight="1" x14ac:dyDescent="0.2"/>
    <row r="2430" ht="12" customHeight="1" x14ac:dyDescent="0.2"/>
    <row r="2431" ht="12" customHeight="1" x14ac:dyDescent="0.2"/>
    <row r="2432" ht="12" customHeight="1" x14ac:dyDescent="0.2"/>
    <row r="2433" ht="12" customHeight="1" x14ac:dyDescent="0.2"/>
    <row r="2434" ht="12" customHeight="1" x14ac:dyDescent="0.2"/>
    <row r="2435" ht="12" customHeight="1" x14ac:dyDescent="0.2"/>
    <row r="2436" ht="12" customHeight="1" x14ac:dyDescent="0.2"/>
    <row r="2437" ht="12" customHeight="1" x14ac:dyDescent="0.2"/>
    <row r="2438" ht="12" customHeight="1" x14ac:dyDescent="0.2"/>
    <row r="2439" ht="12" customHeight="1" x14ac:dyDescent="0.2"/>
    <row r="2440" ht="12" customHeight="1" x14ac:dyDescent="0.2"/>
    <row r="2441" ht="12" customHeight="1" x14ac:dyDescent="0.2"/>
    <row r="2442" ht="12" customHeight="1" x14ac:dyDescent="0.2"/>
    <row r="2443" ht="12" customHeight="1" x14ac:dyDescent="0.2"/>
    <row r="2444" ht="12" customHeight="1" x14ac:dyDescent="0.2"/>
    <row r="2445" ht="12" customHeight="1" x14ac:dyDescent="0.2"/>
    <row r="2446" ht="12" customHeight="1" x14ac:dyDescent="0.2"/>
    <row r="2447" ht="12" customHeight="1" x14ac:dyDescent="0.2"/>
    <row r="2448" ht="12" customHeight="1" x14ac:dyDescent="0.2"/>
    <row r="2449" ht="12" customHeight="1" x14ac:dyDescent="0.2"/>
    <row r="2450" ht="12" customHeight="1" x14ac:dyDescent="0.2"/>
    <row r="2451" ht="12" customHeight="1" x14ac:dyDescent="0.2"/>
    <row r="2452" ht="12" customHeight="1" x14ac:dyDescent="0.2"/>
    <row r="2453" ht="12" customHeight="1" x14ac:dyDescent="0.2"/>
    <row r="2454" ht="12" customHeight="1" x14ac:dyDescent="0.2"/>
    <row r="2455" ht="12" customHeight="1" x14ac:dyDescent="0.2"/>
    <row r="2456" ht="12" customHeight="1" x14ac:dyDescent="0.2"/>
    <row r="2457" ht="12" customHeight="1" x14ac:dyDescent="0.2"/>
    <row r="2458" ht="12" customHeight="1" x14ac:dyDescent="0.2"/>
    <row r="2459" ht="12" customHeight="1" x14ac:dyDescent="0.2"/>
    <row r="2460" ht="12" customHeight="1" x14ac:dyDescent="0.2"/>
    <row r="2461" ht="12" customHeight="1" x14ac:dyDescent="0.2"/>
  </sheetData>
  <sheetProtection formatColumns="0" formatRows="0"/>
  <mergeCells count="9">
    <mergeCell ref="E8:R8"/>
    <mergeCell ref="E5:E6"/>
    <mergeCell ref="T5:T6"/>
    <mergeCell ref="V5:V6"/>
    <mergeCell ref="D1:R1"/>
    <mergeCell ref="D3:G3"/>
    <mergeCell ref="A5:D5"/>
    <mergeCell ref="R5:R6"/>
    <mergeCell ref="A6:D7"/>
  </mergeCells>
  <conditionalFormatting sqref="A5">
    <cfRule type="expression" dxfId="55" priority="61" stopIfTrue="1">
      <formula>$A$5="Your check boxes are not clear (column V).  Please correct"</formula>
    </cfRule>
  </conditionalFormatting>
  <conditionalFormatting sqref="A6">
    <cfRule type="expression" dxfId="54" priority="123" stopIfTrue="1">
      <formula>#REF!="Yes"</formula>
    </cfRule>
  </conditionalFormatting>
  <conditionalFormatting sqref="A106:Q106">
    <cfRule type="expression" dxfId="53" priority="42">
      <formula>$C$106="UncommitTed Revenue - THIS IS A DEFICIT BALANCE"</formula>
    </cfRule>
  </conditionalFormatting>
  <conditionalFormatting sqref="A111:Q111">
    <cfRule type="expression" dxfId="52" priority="43">
      <formula>$C$111="Other Capital - THIS CANNOT BE A DEFICIT - PLEASE CORRECT"</formula>
    </cfRule>
  </conditionalFormatting>
  <conditionalFormatting sqref="A114:Q114">
    <cfRule type="expression" dxfId="51" priority="41">
      <formula>$E$114&lt;0</formula>
    </cfRule>
  </conditionalFormatting>
  <conditionalFormatting sqref="D3:G3">
    <cfRule type="containsText" dxfId="50" priority="48" operator="containsText" text="Select School Name Here">
      <formula>NOT(ISERROR(SEARCH("Select School Name Here",D3)))</formula>
    </cfRule>
    <cfRule type="expression" dxfId="49" priority="49">
      <formula>$D$3="Select School Name Here"</formula>
    </cfRule>
  </conditionalFormatting>
  <conditionalFormatting sqref="T9:T31">
    <cfRule type="expression" dxfId="48" priority="9" stopIfTrue="1">
      <formula>T9&gt;0</formula>
    </cfRule>
  </conditionalFormatting>
  <conditionalFormatting sqref="T34:T72">
    <cfRule type="expression" dxfId="47" priority="8" stopIfTrue="1">
      <formula>T34&gt;0</formula>
    </cfRule>
  </conditionalFormatting>
  <conditionalFormatting sqref="T74">
    <cfRule type="expression" dxfId="46" priority="6" stopIfTrue="1">
      <formula>T74&lt;0</formula>
    </cfRule>
  </conditionalFormatting>
  <conditionalFormatting sqref="T78:T80">
    <cfRule type="expression" dxfId="45" priority="4" stopIfTrue="1">
      <formula>T78&gt;0</formula>
    </cfRule>
  </conditionalFormatting>
  <conditionalFormatting sqref="T82">
    <cfRule type="expression" dxfId="44" priority="5" stopIfTrue="1">
      <formula>T82&gt;0</formula>
    </cfRule>
  </conditionalFormatting>
  <conditionalFormatting sqref="T85:T90">
    <cfRule type="expression" dxfId="43" priority="3" stopIfTrue="1">
      <formula>T85&gt;0</formula>
    </cfRule>
  </conditionalFormatting>
  <conditionalFormatting sqref="T93:T95">
    <cfRule type="expression" dxfId="42" priority="2" stopIfTrue="1">
      <formula>T93&gt;0</formula>
    </cfRule>
  </conditionalFormatting>
  <conditionalFormatting sqref="T98:T99">
    <cfRule type="expression" dxfId="41" priority="1" stopIfTrue="1">
      <formula>T98&gt;0</formula>
    </cfRule>
  </conditionalFormatting>
  <dataValidations count="5">
    <dataValidation type="decimal" allowBlank="1" showInputMessage="1" showErrorMessage="1" errorTitle="ERROR" error="Data must be entered as a negative value" sqref="F78:Q80" xr:uid="{01227037-3D26-4B77-8776-AE65AD3E86A4}">
      <formula1>-10000000</formula1>
      <formula2>0</formula2>
    </dataValidation>
    <dataValidation type="decimal" allowBlank="1" showInputMessage="1" showErrorMessage="1" sqref="E31" xr:uid="{223CA0FB-9556-422D-84B6-287ECEA6EECE}">
      <formula1>-10000000</formula1>
      <formula2>0</formula2>
    </dataValidation>
    <dataValidation type="list" allowBlank="1" showInputMessage="1" showErrorMessage="1" sqref="H3" xr:uid="{2D931169-A61E-47A1-A8D2-F75044FBF587}">
      <formula1>#REF!</formula1>
    </dataValidation>
    <dataValidation type="decimal" allowBlank="1" showInputMessage="1" showErrorMessage="1" errorTitle="ERROR" error="Data must be entered as a negative value" sqref="F34:Q72" xr:uid="{8CCF74D7-1196-4380-AFE0-A83D332D48A2}">
      <formula1>0</formula1>
      <formula2>1000000000000000</formula2>
    </dataValidation>
    <dataValidation type="decimal" allowBlank="1" showInputMessage="1" showErrorMessage="1" errorTitle="ERROR" error="Data must be entered as a negative value" sqref="F85:Q88" xr:uid="{3B3341CD-4367-4B92-B01D-988262ACD73C}">
      <formula1>0</formula1>
      <formula2>10000000000000</formula2>
    </dataValidation>
  </dataValidations>
  <pageMargins left="0.31" right="0.31" top="0.43" bottom="0.62" header="0.28999999999999998" footer="0.28999999999999998"/>
  <pageSetup paperSize="9" scale="43" fitToHeight="2" orientation="landscape" r:id="rId1"/>
  <headerFooter alignWithMargins="0"/>
  <rowBreaks count="1" manualBreakCount="1">
    <brk id="74" max="21" man="1"/>
  </rowBreaks>
  <ignoredErrors>
    <ignoredError sqref="E30:V33 S9:S26 S28:S29 U9:V11 U28:V29 E70 S60:S69 E73:V77 S71:S72 U34:V43 U71:V72 E81:V83 U78:V80 E90:V91 U85:V88 R27:V27 E115:V246 E92:S92 U92:V114 U60:V69 U44:U47 E96:S97 F93:S95 E100:S114 F98:S99 E84 G84:V84 U48:V53 S34:S53 E89:S89 U89:V89 R70:V70 U13:V26 U12"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77F7937A-B9CE-40C5-B7E8-EB8EF088C86B}">
          <x14:formula1>
            <xm:f>Data!$B$2:$B$59</xm:f>
          </x14:formula1>
          <xm:sqref>D3:G3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99EA6-1D9D-49C4-BAC7-07BADF2D0B6B}">
  <sheetPr codeName="Sheet15">
    <tabColor rgb="FFFF0000"/>
  </sheetPr>
  <dimension ref="A1:AR4065"/>
  <sheetViews>
    <sheetView workbookViewId="0">
      <pane xSplit="1" ySplit="1" topLeftCell="Q4065" activePane="bottomRight" state="frozen"/>
      <selection pane="topRight" activeCell="B44" sqref="B44"/>
      <selection pane="bottomLeft" activeCell="B44" sqref="B44"/>
      <selection pane="bottomRight" activeCell="F2" sqref="F2:AD4096"/>
    </sheetView>
  </sheetViews>
  <sheetFormatPr defaultColWidth="9.140625" defaultRowHeight="15" x14ac:dyDescent="0.2"/>
  <cols>
    <col min="1" max="1" width="48.7109375" bestFit="1" customWidth="1"/>
    <col min="2" max="2" width="41.7109375" style="311" customWidth="1"/>
    <col min="4" max="4" width="72.140625" customWidth="1"/>
    <col min="5" max="5" width="14.85546875" bestFit="1" customWidth="1"/>
    <col min="6" max="6" width="19.140625" bestFit="1" customWidth="1"/>
    <col min="7" max="17" width="16" bestFit="1" customWidth="1"/>
    <col min="18" max="18" width="19.140625" bestFit="1" customWidth="1"/>
    <col min="19" max="30" width="11.42578125" customWidth="1"/>
    <col min="31" max="16384" width="9.140625" style="311"/>
  </cols>
  <sheetData>
    <row r="1" spans="1:30" s="310" customFormat="1" ht="15.75" x14ac:dyDescent="0.25">
      <c r="A1" s="350" t="s">
        <v>181</v>
      </c>
      <c r="B1" s="310" t="s">
        <v>182</v>
      </c>
      <c r="C1" s="350" t="s">
        <v>183</v>
      </c>
      <c r="D1" s="350" t="s">
        <v>184</v>
      </c>
      <c r="E1" s="350" t="s">
        <v>185</v>
      </c>
      <c r="F1" s="350" t="s">
        <v>186</v>
      </c>
      <c r="G1" s="350" t="s">
        <v>187</v>
      </c>
      <c r="H1" s="350" t="s">
        <v>188</v>
      </c>
      <c r="I1" s="350" t="s">
        <v>189</v>
      </c>
      <c r="J1" s="350" t="s">
        <v>190</v>
      </c>
      <c r="K1" s="350" t="s">
        <v>191</v>
      </c>
      <c r="L1" s="350" t="s">
        <v>192</v>
      </c>
      <c r="M1" s="350" t="s">
        <v>193</v>
      </c>
      <c r="N1" s="350" t="s">
        <v>194</v>
      </c>
      <c r="O1" s="350" t="s">
        <v>195</v>
      </c>
      <c r="P1" s="350" t="s">
        <v>196</v>
      </c>
      <c r="Q1" s="350" t="s">
        <v>197</v>
      </c>
      <c r="R1" s="350" t="s">
        <v>198</v>
      </c>
      <c r="S1" s="350" t="s">
        <v>187</v>
      </c>
      <c r="T1" s="350" t="s">
        <v>188</v>
      </c>
      <c r="U1" s="350" t="s">
        <v>189</v>
      </c>
      <c r="V1" s="350" t="s">
        <v>190</v>
      </c>
      <c r="W1" s="350" t="s">
        <v>191</v>
      </c>
      <c r="X1" s="350" t="s">
        <v>192</v>
      </c>
      <c r="Y1" s="350" t="s">
        <v>193</v>
      </c>
      <c r="Z1" s="350" t="s">
        <v>194</v>
      </c>
      <c r="AA1" s="350" t="s">
        <v>195</v>
      </c>
      <c r="AB1" s="350" t="s">
        <v>196</v>
      </c>
      <c r="AC1" s="350" t="s">
        <v>197</v>
      </c>
      <c r="AD1" s="350" t="s">
        <v>198</v>
      </c>
    </row>
    <row r="2" spans="1:30" x14ac:dyDescent="0.2">
      <c r="A2" t="s">
        <v>199</v>
      </c>
      <c r="B2" s="243" t="str">
        <f>VLOOKUP(A2,'Web Based Remittances'!A:C,3,0)</f>
        <v>683x296j</v>
      </c>
      <c r="C2" t="s">
        <v>200</v>
      </c>
      <c r="D2" t="s">
        <v>201</v>
      </c>
      <c r="E2">
        <v>4190105</v>
      </c>
    </row>
    <row r="3" spans="1:30" x14ac:dyDescent="0.2">
      <c r="A3" t="s">
        <v>199</v>
      </c>
      <c r="B3" s="243" t="str">
        <f>VLOOKUP(A3,'Web Based Remittances'!A:C,3,0)</f>
        <v>683x296j</v>
      </c>
      <c r="C3" t="s">
        <v>202</v>
      </c>
      <c r="D3" t="s">
        <v>203</v>
      </c>
      <c r="E3">
        <v>4190110</v>
      </c>
    </row>
    <row r="4" spans="1:30" x14ac:dyDescent="0.2">
      <c r="A4" t="s">
        <v>199</v>
      </c>
      <c r="B4" s="243" t="str">
        <f>VLOOKUP(A4,'Web Based Remittances'!A:C,3,0)</f>
        <v>683x296j</v>
      </c>
      <c r="C4" t="s">
        <v>204</v>
      </c>
      <c r="D4" t="s">
        <v>205</v>
      </c>
      <c r="E4">
        <v>4190120</v>
      </c>
    </row>
    <row r="5" spans="1:30" x14ac:dyDescent="0.2">
      <c r="A5" t="s">
        <v>199</v>
      </c>
      <c r="B5" s="243" t="str">
        <f>VLOOKUP(A5,'Web Based Remittances'!A:C,3,0)</f>
        <v>683x296j</v>
      </c>
      <c r="C5" t="s">
        <v>206</v>
      </c>
      <c r="D5" t="s">
        <v>207</v>
      </c>
      <c r="E5">
        <v>4190140</v>
      </c>
    </row>
    <row r="6" spans="1:30" x14ac:dyDescent="0.2">
      <c r="A6" t="s">
        <v>199</v>
      </c>
      <c r="B6" s="243" t="str">
        <f>VLOOKUP(A6,'Web Based Remittances'!A:C,3,0)</f>
        <v>683x296j</v>
      </c>
      <c r="C6" t="s">
        <v>208</v>
      </c>
      <c r="D6" t="s">
        <v>209</v>
      </c>
      <c r="E6">
        <v>4190160</v>
      </c>
    </row>
    <row r="7" spans="1:30" x14ac:dyDescent="0.2">
      <c r="A7" t="s">
        <v>199</v>
      </c>
      <c r="B7" s="243" t="str">
        <f>VLOOKUP(A7,'Web Based Remittances'!A:C,3,0)</f>
        <v>683x296j</v>
      </c>
      <c r="C7" t="s">
        <v>210</v>
      </c>
      <c r="D7" t="s">
        <v>211</v>
      </c>
      <c r="E7">
        <v>4190390</v>
      </c>
    </row>
    <row r="8" spans="1:30" x14ac:dyDescent="0.2">
      <c r="A8" t="s">
        <v>199</v>
      </c>
      <c r="B8" s="243" t="str">
        <f>VLOOKUP(A8,'Web Based Remittances'!A:C,3,0)</f>
        <v>683x296j</v>
      </c>
      <c r="C8" t="s">
        <v>212</v>
      </c>
      <c r="D8" t="s">
        <v>213</v>
      </c>
      <c r="E8">
        <v>4191900</v>
      </c>
    </row>
    <row r="9" spans="1:30" x14ac:dyDescent="0.2">
      <c r="A9" t="s">
        <v>199</v>
      </c>
      <c r="B9" s="243" t="str">
        <f>VLOOKUP(A9,'Web Based Remittances'!A:C,3,0)</f>
        <v>683x296j</v>
      </c>
      <c r="C9" t="s">
        <v>214</v>
      </c>
      <c r="D9" t="s">
        <v>215</v>
      </c>
      <c r="E9">
        <v>4191100</v>
      </c>
    </row>
    <row r="10" spans="1:30" x14ac:dyDescent="0.2">
      <c r="A10" t="s">
        <v>199</v>
      </c>
      <c r="B10" s="243" t="str">
        <f>VLOOKUP(A10,'Web Based Remittances'!A:C,3,0)</f>
        <v>683x296j</v>
      </c>
      <c r="C10" t="s">
        <v>216</v>
      </c>
      <c r="D10" t="s">
        <v>217</v>
      </c>
      <c r="E10">
        <v>4191110</v>
      </c>
    </row>
    <row r="11" spans="1:30" x14ac:dyDescent="0.2">
      <c r="A11" t="s">
        <v>199</v>
      </c>
      <c r="B11" s="243" t="str">
        <f>VLOOKUP(A11,'Web Based Remittances'!A:C,3,0)</f>
        <v>683x296j</v>
      </c>
      <c r="C11" t="s">
        <v>218</v>
      </c>
      <c r="D11" t="s">
        <v>219</v>
      </c>
      <c r="E11">
        <v>4191600</v>
      </c>
      <c r="F11" s="338"/>
    </row>
    <row r="12" spans="1:30" x14ac:dyDescent="0.2">
      <c r="A12" t="s">
        <v>199</v>
      </c>
      <c r="B12" s="243" t="str">
        <f>VLOOKUP(A12,'Web Based Remittances'!A:C,3,0)</f>
        <v>683x296j</v>
      </c>
      <c r="C12" t="s">
        <v>220</v>
      </c>
      <c r="D12" t="s">
        <v>221</v>
      </c>
      <c r="E12">
        <v>4191610</v>
      </c>
      <c r="F12" s="338"/>
      <c r="G12" s="338"/>
      <c r="J12" s="338"/>
      <c r="M12" s="338"/>
      <c r="P12" s="338"/>
    </row>
    <row r="13" spans="1:30" x14ac:dyDescent="0.2">
      <c r="A13" t="s">
        <v>199</v>
      </c>
      <c r="B13" s="243" t="str">
        <f>VLOOKUP(A13,'Web Based Remittances'!A:C,3,0)</f>
        <v>683x296j</v>
      </c>
      <c r="C13" t="s">
        <v>222</v>
      </c>
      <c r="D13" t="s">
        <v>223</v>
      </c>
      <c r="E13">
        <v>4190410</v>
      </c>
      <c r="F13" s="338"/>
      <c r="G13" s="338"/>
      <c r="H13" s="338"/>
      <c r="I13" s="338"/>
      <c r="J13" s="338"/>
      <c r="L13" s="338"/>
      <c r="M13" s="338"/>
      <c r="N13" s="338"/>
      <c r="O13" s="338"/>
      <c r="P13" s="338"/>
      <c r="Q13" s="338"/>
      <c r="R13" s="338"/>
    </row>
    <row r="14" spans="1:30" x14ac:dyDescent="0.2">
      <c r="A14" t="s">
        <v>199</v>
      </c>
      <c r="B14" s="243" t="str">
        <f>VLOOKUP(A14,'Web Based Remittances'!A:C,3,0)</f>
        <v>683x296j</v>
      </c>
      <c r="C14" t="s">
        <v>224</v>
      </c>
      <c r="D14" t="s">
        <v>225</v>
      </c>
      <c r="E14">
        <v>4190420</v>
      </c>
    </row>
    <row r="15" spans="1:30" x14ac:dyDescent="0.2">
      <c r="A15" t="s">
        <v>199</v>
      </c>
      <c r="B15" s="243" t="str">
        <f>VLOOKUP(A15,'Web Based Remittances'!A:C,3,0)</f>
        <v>683x296j</v>
      </c>
      <c r="C15" t="s">
        <v>226</v>
      </c>
      <c r="D15" t="s">
        <v>227</v>
      </c>
      <c r="E15">
        <v>4190200</v>
      </c>
    </row>
    <row r="16" spans="1:30" x14ac:dyDescent="0.2">
      <c r="A16" t="s">
        <v>199</v>
      </c>
      <c r="B16" s="243" t="str">
        <f>VLOOKUP(A16,'Web Based Remittances'!A:C,3,0)</f>
        <v>683x296j</v>
      </c>
      <c r="C16" t="s">
        <v>228</v>
      </c>
      <c r="D16" t="s">
        <v>229</v>
      </c>
      <c r="E16">
        <v>4190386</v>
      </c>
    </row>
    <row r="17" spans="1:5" x14ac:dyDescent="0.2">
      <c r="A17" t="s">
        <v>199</v>
      </c>
      <c r="B17" s="243" t="str">
        <f>VLOOKUP(A17,'Web Based Remittances'!A:C,3,0)</f>
        <v>683x296j</v>
      </c>
      <c r="C17" t="s">
        <v>230</v>
      </c>
      <c r="D17" t="s">
        <v>231</v>
      </c>
      <c r="E17">
        <v>4190387</v>
      </c>
    </row>
    <row r="18" spans="1:5" x14ac:dyDescent="0.2">
      <c r="A18" t="s">
        <v>199</v>
      </c>
      <c r="B18" s="243" t="str">
        <f>VLOOKUP(A18,'Web Based Remittances'!A:C,3,0)</f>
        <v>683x296j</v>
      </c>
      <c r="C18" t="s">
        <v>232</v>
      </c>
      <c r="D18" t="s">
        <v>233</v>
      </c>
      <c r="E18">
        <v>4190388</v>
      </c>
    </row>
    <row r="19" spans="1:5" x14ac:dyDescent="0.2">
      <c r="A19" t="s">
        <v>199</v>
      </c>
      <c r="B19" s="243" t="str">
        <f>VLOOKUP(A19,'Web Based Remittances'!A:C,3,0)</f>
        <v>683x296j</v>
      </c>
      <c r="C19" t="s">
        <v>234</v>
      </c>
      <c r="D19" t="s">
        <v>235</v>
      </c>
      <c r="E19">
        <v>4190380</v>
      </c>
    </row>
    <row r="20" spans="1:5" x14ac:dyDescent="0.2">
      <c r="A20" t="s">
        <v>199</v>
      </c>
      <c r="B20" s="243" t="str">
        <f>VLOOKUP(A20,'Web Based Remittances'!A:C,3,0)</f>
        <v>683x296j</v>
      </c>
      <c r="C20" t="s">
        <v>236</v>
      </c>
      <c r="D20" t="s">
        <v>237</v>
      </c>
      <c r="E20">
        <v>4190205</v>
      </c>
    </row>
    <row r="21" spans="1:5" x14ac:dyDescent="0.2">
      <c r="A21" t="s">
        <v>199</v>
      </c>
      <c r="B21" s="243" t="str">
        <f>VLOOKUP(A21,'Web Based Remittances'!A:C,3,0)</f>
        <v>683x296j</v>
      </c>
      <c r="C21" t="s">
        <v>238</v>
      </c>
      <c r="D21" t="s">
        <v>239</v>
      </c>
      <c r="E21">
        <v>4190210</v>
      </c>
    </row>
    <row r="22" spans="1:5" x14ac:dyDescent="0.2">
      <c r="A22" t="s">
        <v>199</v>
      </c>
      <c r="B22" s="243" t="str">
        <f>VLOOKUP(A22,'Web Based Remittances'!A:C,3,0)</f>
        <v>683x296j</v>
      </c>
      <c r="C22" t="s">
        <v>14</v>
      </c>
      <c r="D22" t="s">
        <v>240</v>
      </c>
      <c r="E22">
        <v>6110000</v>
      </c>
    </row>
    <row r="23" spans="1:5" x14ac:dyDescent="0.2">
      <c r="A23" t="s">
        <v>199</v>
      </c>
      <c r="B23" s="243" t="str">
        <f>VLOOKUP(A23,'Web Based Remittances'!A:C,3,0)</f>
        <v>683x296j</v>
      </c>
      <c r="C23" t="s">
        <v>23</v>
      </c>
      <c r="D23" t="s">
        <v>241</v>
      </c>
      <c r="E23">
        <v>6110020</v>
      </c>
    </row>
    <row r="24" spans="1:5" x14ac:dyDescent="0.2">
      <c r="A24" t="s">
        <v>199</v>
      </c>
      <c r="B24" s="243" t="str">
        <f>VLOOKUP(A24,'Web Based Remittances'!A:C,3,0)</f>
        <v>683x296j</v>
      </c>
      <c r="C24" t="s">
        <v>31</v>
      </c>
      <c r="D24" t="s">
        <v>242</v>
      </c>
      <c r="E24">
        <v>6110600</v>
      </c>
    </row>
    <row r="25" spans="1:5" x14ac:dyDescent="0.2">
      <c r="A25" t="s">
        <v>199</v>
      </c>
      <c r="B25" s="243" t="str">
        <f>VLOOKUP(A25,'Web Based Remittances'!A:C,3,0)</f>
        <v>683x296j</v>
      </c>
      <c r="C25" t="s">
        <v>38</v>
      </c>
      <c r="D25" t="s">
        <v>243</v>
      </c>
      <c r="E25">
        <v>6110720</v>
      </c>
    </row>
    <row r="26" spans="1:5" x14ac:dyDescent="0.2">
      <c r="A26" t="s">
        <v>199</v>
      </c>
      <c r="B26" s="243" t="str">
        <f>VLOOKUP(A26,'Web Based Remittances'!A:C,3,0)</f>
        <v>683x296j</v>
      </c>
      <c r="C26" t="s">
        <v>42</v>
      </c>
      <c r="D26" t="s">
        <v>244</v>
      </c>
      <c r="E26">
        <v>6110860</v>
      </c>
    </row>
    <row r="27" spans="1:5" x14ac:dyDescent="0.2">
      <c r="A27" t="s">
        <v>199</v>
      </c>
      <c r="B27" s="243" t="str">
        <f>VLOOKUP(A27,'Web Based Remittances'!A:C,3,0)</f>
        <v>683x296j</v>
      </c>
      <c r="C27" t="s">
        <v>46</v>
      </c>
      <c r="D27" t="s">
        <v>245</v>
      </c>
      <c r="E27">
        <v>6110800</v>
      </c>
    </row>
    <row r="28" spans="1:5" x14ac:dyDescent="0.2">
      <c r="A28" t="s">
        <v>199</v>
      </c>
      <c r="B28" s="243" t="str">
        <f>VLOOKUP(A28,'Web Based Remittances'!A:C,3,0)</f>
        <v>683x296j</v>
      </c>
      <c r="C28" t="s">
        <v>50</v>
      </c>
      <c r="D28" t="s">
        <v>246</v>
      </c>
      <c r="E28">
        <v>6110640</v>
      </c>
    </row>
    <row r="29" spans="1:5" x14ac:dyDescent="0.2">
      <c r="A29" t="s">
        <v>199</v>
      </c>
      <c r="B29" s="243" t="str">
        <f>VLOOKUP(A29,'Web Based Remittances'!A:C,3,0)</f>
        <v>683x296j</v>
      </c>
      <c r="C29" t="s">
        <v>247</v>
      </c>
      <c r="D29" t="s">
        <v>248</v>
      </c>
      <c r="E29">
        <v>6116300</v>
      </c>
    </row>
    <row r="30" spans="1:5" x14ac:dyDescent="0.2">
      <c r="A30" t="s">
        <v>199</v>
      </c>
      <c r="B30" s="243" t="str">
        <f>VLOOKUP(A30,'Web Based Remittances'!A:C,3,0)</f>
        <v>683x296j</v>
      </c>
      <c r="C30" t="s">
        <v>249</v>
      </c>
      <c r="D30" t="s">
        <v>250</v>
      </c>
      <c r="E30">
        <v>6116200</v>
      </c>
    </row>
    <row r="31" spans="1:5" x14ac:dyDescent="0.2">
      <c r="A31" t="s">
        <v>199</v>
      </c>
      <c r="B31" s="243" t="str">
        <f>VLOOKUP(A31,'Web Based Remittances'!A:C,3,0)</f>
        <v>683x296j</v>
      </c>
      <c r="C31" t="s">
        <v>251</v>
      </c>
      <c r="D31" t="s">
        <v>252</v>
      </c>
      <c r="E31">
        <v>6116610</v>
      </c>
    </row>
    <row r="32" spans="1:5" x14ac:dyDescent="0.2">
      <c r="A32" t="s">
        <v>199</v>
      </c>
      <c r="B32" s="243" t="str">
        <f>VLOOKUP(A32,'Web Based Remittances'!A:C,3,0)</f>
        <v>683x296j</v>
      </c>
      <c r="C32" t="s">
        <v>253</v>
      </c>
      <c r="D32" t="s">
        <v>254</v>
      </c>
      <c r="E32">
        <v>6116600</v>
      </c>
    </row>
    <row r="33" spans="1:5" x14ac:dyDescent="0.2">
      <c r="A33" t="s">
        <v>199</v>
      </c>
      <c r="B33" s="243" t="str">
        <f>VLOOKUP(A33,'Web Based Remittances'!A:C,3,0)</f>
        <v>683x296j</v>
      </c>
      <c r="C33" t="s">
        <v>255</v>
      </c>
      <c r="D33" t="s">
        <v>256</v>
      </c>
      <c r="E33">
        <v>6121000</v>
      </c>
    </row>
    <row r="34" spans="1:5" x14ac:dyDescent="0.2">
      <c r="A34" t="s">
        <v>199</v>
      </c>
      <c r="B34" s="243" t="str">
        <f>VLOOKUP(A34,'Web Based Remittances'!A:C,3,0)</f>
        <v>683x296j</v>
      </c>
      <c r="C34" t="s">
        <v>257</v>
      </c>
      <c r="D34" t="s">
        <v>258</v>
      </c>
      <c r="E34">
        <v>6122310</v>
      </c>
    </row>
    <row r="35" spans="1:5" x14ac:dyDescent="0.2">
      <c r="A35" t="s">
        <v>199</v>
      </c>
      <c r="B35" s="243" t="str">
        <f>VLOOKUP(A35,'Web Based Remittances'!A:C,3,0)</f>
        <v>683x296j</v>
      </c>
      <c r="C35" t="s">
        <v>259</v>
      </c>
      <c r="D35" t="s">
        <v>260</v>
      </c>
      <c r="E35">
        <v>6122110</v>
      </c>
    </row>
    <row r="36" spans="1:5" x14ac:dyDescent="0.2">
      <c r="A36" t="s">
        <v>199</v>
      </c>
      <c r="B36" s="243" t="str">
        <f>VLOOKUP(A36,'Web Based Remittances'!A:C,3,0)</f>
        <v>683x296j</v>
      </c>
      <c r="C36" t="s">
        <v>261</v>
      </c>
      <c r="D36" t="s">
        <v>262</v>
      </c>
      <c r="E36">
        <v>6120800</v>
      </c>
    </row>
    <row r="37" spans="1:5" x14ac:dyDescent="0.2">
      <c r="A37" t="s">
        <v>199</v>
      </c>
      <c r="B37" s="243" t="str">
        <f>VLOOKUP(A37,'Web Based Remittances'!A:C,3,0)</f>
        <v>683x296j</v>
      </c>
      <c r="C37" t="s">
        <v>263</v>
      </c>
      <c r="D37" t="s">
        <v>264</v>
      </c>
      <c r="E37">
        <v>6120220</v>
      </c>
    </row>
    <row r="38" spans="1:5" x14ac:dyDescent="0.2">
      <c r="A38" t="s">
        <v>199</v>
      </c>
      <c r="B38" s="243" t="str">
        <f>VLOOKUP(A38,'Web Based Remittances'!A:C,3,0)</f>
        <v>683x296j</v>
      </c>
      <c r="C38" t="s">
        <v>265</v>
      </c>
      <c r="D38" t="s">
        <v>266</v>
      </c>
      <c r="E38">
        <v>6120600</v>
      </c>
    </row>
    <row r="39" spans="1:5" x14ac:dyDescent="0.2">
      <c r="A39" t="s">
        <v>199</v>
      </c>
      <c r="B39" s="243" t="str">
        <f>VLOOKUP(A39,'Web Based Remittances'!A:C,3,0)</f>
        <v>683x296j</v>
      </c>
      <c r="C39" t="s">
        <v>267</v>
      </c>
      <c r="D39" t="s">
        <v>268</v>
      </c>
      <c r="E39">
        <v>6120400</v>
      </c>
    </row>
    <row r="40" spans="1:5" x14ac:dyDescent="0.2">
      <c r="A40" t="s">
        <v>199</v>
      </c>
      <c r="B40" s="243" t="str">
        <f>VLOOKUP(A40,'Web Based Remittances'!A:C,3,0)</f>
        <v>683x296j</v>
      </c>
      <c r="C40" t="s">
        <v>269</v>
      </c>
      <c r="D40" t="s">
        <v>270</v>
      </c>
      <c r="E40">
        <v>6140130</v>
      </c>
    </row>
    <row r="41" spans="1:5" x14ac:dyDescent="0.2">
      <c r="A41" t="s">
        <v>199</v>
      </c>
      <c r="B41" s="243" t="str">
        <f>VLOOKUP(A41,'Web Based Remittances'!A:C,3,0)</f>
        <v>683x296j</v>
      </c>
      <c r="C41" t="s">
        <v>271</v>
      </c>
      <c r="D41" t="s">
        <v>272</v>
      </c>
      <c r="E41">
        <v>6142460</v>
      </c>
    </row>
    <row r="42" spans="1:5" x14ac:dyDescent="0.2">
      <c r="A42" t="s">
        <v>199</v>
      </c>
      <c r="B42" s="243" t="str">
        <f>VLOOKUP(A42,'Web Based Remittances'!A:C,3,0)</f>
        <v>683x296j</v>
      </c>
      <c r="C42" t="s">
        <v>273</v>
      </c>
      <c r="D42" t="s">
        <v>274</v>
      </c>
      <c r="E42">
        <v>6142431</v>
      </c>
    </row>
    <row r="43" spans="1:5" x14ac:dyDescent="0.2">
      <c r="A43" t="s">
        <v>199</v>
      </c>
      <c r="B43" s="243" t="str">
        <f>VLOOKUP(A43,'Web Based Remittances'!A:C,3,0)</f>
        <v>683x296j</v>
      </c>
      <c r="C43" t="s">
        <v>275</v>
      </c>
      <c r="D43" t="s">
        <v>276</v>
      </c>
      <c r="E43">
        <v>6142432</v>
      </c>
    </row>
    <row r="44" spans="1:5" x14ac:dyDescent="0.2">
      <c r="A44" t="s">
        <v>199</v>
      </c>
      <c r="B44" s="243" t="str">
        <f>VLOOKUP(A44,'Web Based Remittances'!A:C,3,0)</f>
        <v>683x296j</v>
      </c>
      <c r="C44" t="s">
        <v>277</v>
      </c>
      <c r="D44" t="s">
        <v>278</v>
      </c>
      <c r="E44">
        <v>6142430</v>
      </c>
    </row>
    <row r="45" spans="1:5" x14ac:dyDescent="0.2">
      <c r="A45" t="s">
        <v>199</v>
      </c>
      <c r="B45" s="243" t="str">
        <f>VLOOKUP(A45,'Web Based Remittances'!A:C,3,0)</f>
        <v>683x296j</v>
      </c>
      <c r="C45" t="s">
        <v>279</v>
      </c>
      <c r="D45" t="s">
        <v>280</v>
      </c>
      <c r="E45">
        <v>6142433</v>
      </c>
    </row>
    <row r="46" spans="1:5" x14ac:dyDescent="0.2">
      <c r="A46" t="s">
        <v>199</v>
      </c>
      <c r="B46" s="243" t="str">
        <f>VLOOKUP(A46,'Web Based Remittances'!A:C,3,0)</f>
        <v>683x296j</v>
      </c>
      <c r="C46" t="s">
        <v>281</v>
      </c>
      <c r="D46" t="s">
        <v>282</v>
      </c>
      <c r="E46">
        <v>6142440</v>
      </c>
    </row>
    <row r="47" spans="1:5" x14ac:dyDescent="0.2">
      <c r="A47" t="s">
        <v>199</v>
      </c>
      <c r="B47" s="243" t="str">
        <f>VLOOKUP(A47,'Web Based Remittances'!A:C,3,0)</f>
        <v>683x296j</v>
      </c>
      <c r="C47" t="s">
        <v>283</v>
      </c>
      <c r="D47" t="s">
        <v>284</v>
      </c>
      <c r="E47">
        <v>6142434</v>
      </c>
    </row>
    <row r="48" spans="1:5" x14ac:dyDescent="0.2">
      <c r="A48" t="s">
        <v>199</v>
      </c>
      <c r="B48" s="243" t="str">
        <f>VLOOKUP(A48,'Web Based Remittances'!A:C,3,0)</f>
        <v>683x296j</v>
      </c>
      <c r="C48" t="s">
        <v>285</v>
      </c>
      <c r="D48" t="s">
        <v>286</v>
      </c>
      <c r="E48">
        <v>6146100</v>
      </c>
    </row>
    <row r="49" spans="1:5" x14ac:dyDescent="0.2">
      <c r="A49" t="s">
        <v>199</v>
      </c>
      <c r="B49" s="243" t="str">
        <f>VLOOKUP(A49,'Web Based Remittances'!A:C,3,0)</f>
        <v>683x296j</v>
      </c>
      <c r="C49" t="s">
        <v>287</v>
      </c>
      <c r="D49" t="s">
        <v>288</v>
      </c>
      <c r="E49">
        <v>6140000</v>
      </c>
    </row>
    <row r="50" spans="1:5" x14ac:dyDescent="0.2">
      <c r="A50" t="s">
        <v>199</v>
      </c>
      <c r="B50" s="243" t="str">
        <f>VLOOKUP(A50,'Web Based Remittances'!A:C,3,0)</f>
        <v>683x296j</v>
      </c>
      <c r="C50" t="s">
        <v>289</v>
      </c>
      <c r="D50" t="s">
        <v>290</v>
      </c>
      <c r="E50">
        <v>6121600</v>
      </c>
    </row>
    <row r="51" spans="1:5" x14ac:dyDescent="0.2">
      <c r="A51" t="s">
        <v>199</v>
      </c>
      <c r="B51" s="243" t="str">
        <f>VLOOKUP(A51,'Web Based Remittances'!A:C,3,0)</f>
        <v>683x296j</v>
      </c>
      <c r="C51" t="s">
        <v>291</v>
      </c>
      <c r="D51" t="s">
        <v>292</v>
      </c>
      <c r="E51">
        <v>6151110</v>
      </c>
    </row>
    <row r="52" spans="1:5" x14ac:dyDescent="0.2">
      <c r="A52" t="s">
        <v>199</v>
      </c>
      <c r="B52" s="243" t="str">
        <f>VLOOKUP(A52,'Web Based Remittances'!A:C,3,0)</f>
        <v>683x296j</v>
      </c>
      <c r="C52" t="s">
        <v>293</v>
      </c>
      <c r="D52" t="s">
        <v>294</v>
      </c>
      <c r="E52">
        <v>6140200</v>
      </c>
    </row>
    <row r="53" spans="1:5" x14ac:dyDescent="0.2">
      <c r="A53" t="s">
        <v>199</v>
      </c>
      <c r="B53" s="243" t="str">
        <f>VLOOKUP(A53,'Web Based Remittances'!A:C,3,0)</f>
        <v>683x296j</v>
      </c>
      <c r="C53" t="s">
        <v>295</v>
      </c>
      <c r="D53" t="s">
        <v>296</v>
      </c>
      <c r="E53">
        <v>6111000</v>
      </c>
    </row>
    <row r="54" spans="1:5" x14ac:dyDescent="0.2">
      <c r="A54" t="s">
        <v>199</v>
      </c>
      <c r="B54" s="243" t="str">
        <f>VLOOKUP(A54,'Web Based Remittances'!A:C,3,0)</f>
        <v>683x296j</v>
      </c>
      <c r="C54" t="s">
        <v>297</v>
      </c>
      <c r="D54" t="s">
        <v>298</v>
      </c>
      <c r="E54">
        <v>6170100</v>
      </c>
    </row>
    <row r="55" spans="1:5" x14ac:dyDescent="0.2">
      <c r="A55" t="s">
        <v>199</v>
      </c>
      <c r="B55" s="243" t="str">
        <f>VLOOKUP(A55,'Web Based Remittances'!A:C,3,0)</f>
        <v>683x296j</v>
      </c>
      <c r="C55" t="s">
        <v>299</v>
      </c>
      <c r="D55" t="s">
        <v>300</v>
      </c>
      <c r="E55">
        <v>6170110</v>
      </c>
    </row>
    <row r="56" spans="1:5" x14ac:dyDescent="0.2">
      <c r="A56" t="s">
        <v>199</v>
      </c>
      <c r="B56" s="243" t="str">
        <f>VLOOKUP(A56,'Web Based Remittances'!A:C,3,0)</f>
        <v>683x296j</v>
      </c>
      <c r="C56" t="s">
        <v>301</v>
      </c>
      <c r="D56" t="s">
        <v>302</v>
      </c>
      <c r="E56">
        <v>6181400</v>
      </c>
    </row>
    <row r="57" spans="1:5" x14ac:dyDescent="0.2">
      <c r="A57" t="s">
        <v>199</v>
      </c>
      <c r="B57" s="243" t="str">
        <f>VLOOKUP(A57,'Web Based Remittances'!A:C,3,0)</f>
        <v>683x296j</v>
      </c>
      <c r="C57" t="s">
        <v>303</v>
      </c>
      <c r="D57" t="s">
        <v>304</v>
      </c>
      <c r="E57">
        <v>6181500</v>
      </c>
    </row>
    <row r="58" spans="1:5" x14ac:dyDescent="0.2">
      <c r="A58" t="s">
        <v>199</v>
      </c>
      <c r="B58" s="243" t="str">
        <f>VLOOKUP(A58,'Web Based Remittances'!A:C,3,0)</f>
        <v>683x296j</v>
      </c>
      <c r="C58" t="s">
        <v>305</v>
      </c>
      <c r="D58" t="s">
        <v>306</v>
      </c>
      <c r="E58">
        <v>6110610</v>
      </c>
    </row>
    <row r="59" spans="1:5" x14ac:dyDescent="0.2">
      <c r="A59" t="s">
        <v>199</v>
      </c>
      <c r="B59" s="243" t="str">
        <f>VLOOKUP(A59,'Web Based Remittances'!A:C,3,0)</f>
        <v>683x296j</v>
      </c>
      <c r="C59" t="s">
        <v>307</v>
      </c>
      <c r="D59" t="s">
        <v>308</v>
      </c>
      <c r="E59">
        <v>6122340</v>
      </c>
    </row>
    <row r="60" spans="1:5" x14ac:dyDescent="0.2">
      <c r="A60" t="s">
        <v>199</v>
      </c>
      <c r="B60" s="243" t="str">
        <f>VLOOKUP(A60,'Web Based Remittances'!A:C,3,0)</f>
        <v>683x296j</v>
      </c>
      <c r="C60" t="s">
        <v>309</v>
      </c>
      <c r="D60" t="s">
        <v>310</v>
      </c>
      <c r="E60">
        <v>4190170</v>
      </c>
    </row>
    <row r="61" spans="1:5" x14ac:dyDescent="0.2">
      <c r="A61" t="s">
        <v>199</v>
      </c>
      <c r="B61" s="243" t="str">
        <f>VLOOKUP(A61,'Web Based Remittances'!A:C,3,0)</f>
        <v>683x296j</v>
      </c>
      <c r="C61" t="s">
        <v>311</v>
      </c>
      <c r="D61" t="s">
        <v>312</v>
      </c>
      <c r="E61">
        <v>4190430</v>
      </c>
    </row>
    <row r="62" spans="1:5" x14ac:dyDescent="0.2">
      <c r="A62" t="s">
        <v>199</v>
      </c>
      <c r="B62" s="243" t="str">
        <f>VLOOKUP(A62,'Web Based Remittances'!A:C,3,0)</f>
        <v>683x296j</v>
      </c>
      <c r="C62" t="s">
        <v>313</v>
      </c>
      <c r="D62" t="s">
        <v>314</v>
      </c>
      <c r="E62">
        <v>6181510</v>
      </c>
    </row>
    <row r="63" spans="1:5" x14ac:dyDescent="0.2">
      <c r="A63" t="s">
        <v>199</v>
      </c>
      <c r="B63" s="243" t="str">
        <f>VLOOKUP(A63,'Web Based Remittances'!A:C,3,0)</f>
        <v>683x296j</v>
      </c>
      <c r="C63" t="s">
        <v>315</v>
      </c>
      <c r="D63" t="s">
        <v>316</v>
      </c>
      <c r="E63">
        <v>6180210</v>
      </c>
    </row>
    <row r="64" spans="1:5" x14ac:dyDescent="0.2">
      <c r="A64" t="s">
        <v>199</v>
      </c>
      <c r="B64" s="243" t="str">
        <f>VLOOKUP(A64,'Web Based Remittances'!A:C,3,0)</f>
        <v>683x296j</v>
      </c>
      <c r="C64" t="s">
        <v>317</v>
      </c>
      <c r="D64" t="s">
        <v>318</v>
      </c>
      <c r="E64">
        <v>6180200</v>
      </c>
    </row>
    <row r="65" spans="1:5" x14ac:dyDescent="0.2">
      <c r="A65" t="s">
        <v>199</v>
      </c>
      <c r="B65" s="243" t="str">
        <f>VLOOKUP(A65,'Web Based Remittances'!A:C,3,0)</f>
        <v>683x296j</v>
      </c>
      <c r="C65" t="s">
        <v>319</v>
      </c>
      <c r="D65" t="s">
        <v>320</v>
      </c>
      <c r="E65">
        <v>6180230</v>
      </c>
    </row>
    <row r="66" spans="1:5" x14ac:dyDescent="0.2">
      <c r="A66" t="s">
        <v>199</v>
      </c>
      <c r="B66" s="243" t="str">
        <f>VLOOKUP(A66,'Web Based Remittances'!A:C,3,0)</f>
        <v>683x296j</v>
      </c>
      <c r="C66" t="s">
        <v>321</v>
      </c>
      <c r="D66" t="s">
        <v>272</v>
      </c>
      <c r="E66">
        <v>6180260</v>
      </c>
    </row>
    <row r="67" spans="1:5" x14ac:dyDescent="0.2">
      <c r="A67" t="s">
        <v>199</v>
      </c>
      <c r="B67" s="243" t="str">
        <f>VLOOKUP(A67,'Web Based Remittances'!A:C,3,0)</f>
        <v>683x296j</v>
      </c>
      <c r="C67" t="s">
        <v>322</v>
      </c>
      <c r="D67" t="s">
        <v>323</v>
      </c>
      <c r="E67">
        <v>6180261</v>
      </c>
    </row>
    <row r="68" spans="1:5" x14ac:dyDescent="0.2">
      <c r="A68" t="s">
        <v>199</v>
      </c>
      <c r="B68" s="243" t="str">
        <f>VLOOKUP(A68,'Web Based Remittances'!A:C,3,0)</f>
        <v>683x296j</v>
      </c>
      <c r="C68" t="s">
        <v>324</v>
      </c>
      <c r="D68" t="s">
        <v>325</v>
      </c>
      <c r="E68">
        <v>6180262</v>
      </c>
    </row>
    <row r="69" spans="1:5" x14ac:dyDescent="0.2">
      <c r="A69" t="s">
        <v>199</v>
      </c>
      <c r="B69" s="243" t="str">
        <f>VLOOKUP(A69,'Web Based Remittances'!A:C,3,0)</f>
        <v>683x296j</v>
      </c>
      <c r="C69" t="s">
        <v>326</v>
      </c>
      <c r="D69" t="s">
        <v>280</v>
      </c>
      <c r="E69">
        <v>6180263</v>
      </c>
    </row>
    <row r="70" spans="1:5" x14ac:dyDescent="0.2">
      <c r="A70" t="s">
        <v>199</v>
      </c>
      <c r="B70" s="243" t="str">
        <f>VLOOKUP(A70,'Web Based Remittances'!A:C,3,0)</f>
        <v>683x296j</v>
      </c>
      <c r="C70" t="s">
        <v>327</v>
      </c>
      <c r="D70" t="s">
        <v>328</v>
      </c>
      <c r="E70">
        <v>6180264</v>
      </c>
    </row>
    <row r="71" spans="1:5" x14ac:dyDescent="0.2">
      <c r="A71" t="s">
        <v>329</v>
      </c>
      <c r="B71" s="243" t="str">
        <f>VLOOKUP(A71,'Web Based Remittances'!A:C,3,0)</f>
        <v>544h335u</v>
      </c>
      <c r="C71" t="s">
        <v>200</v>
      </c>
      <c r="D71" t="s">
        <v>201</v>
      </c>
      <c r="E71">
        <v>4190105</v>
      </c>
    </row>
    <row r="72" spans="1:5" x14ac:dyDescent="0.2">
      <c r="A72" t="s">
        <v>329</v>
      </c>
      <c r="B72" s="243" t="str">
        <f>VLOOKUP(A72,'Web Based Remittances'!A:C,3,0)</f>
        <v>544h335u</v>
      </c>
      <c r="C72" t="s">
        <v>202</v>
      </c>
      <c r="D72" t="s">
        <v>203</v>
      </c>
      <c r="E72">
        <v>4190110</v>
      </c>
    </row>
    <row r="73" spans="1:5" x14ac:dyDescent="0.2">
      <c r="A73" t="s">
        <v>329</v>
      </c>
      <c r="B73" s="243" t="str">
        <f>VLOOKUP(A73,'Web Based Remittances'!A:C,3,0)</f>
        <v>544h335u</v>
      </c>
      <c r="C73" t="s">
        <v>204</v>
      </c>
      <c r="D73" t="s">
        <v>205</v>
      </c>
      <c r="E73">
        <v>4190120</v>
      </c>
    </row>
    <row r="74" spans="1:5" x14ac:dyDescent="0.2">
      <c r="A74" t="s">
        <v>329</v>
      </c>
      <c r="B74" s="243" t="str">
        <f>VLOOKUP(A74,'Web Based Remittances'!A:C,3,0)</f>
        <v>544h335u</v>
      </c>
      <c r="C74" t="s">
        <v>206</v>
      </c>
      <c r="D74" t="s">
        <v>207</v>
      </c>
      <c r="E74">
        <v>4190140</v>
      </c>
    </row>
    <row r="75" spans="1:5" x14ac:dyDescent="0.2">
      <c r="A75" t="s">
        <v>329</v>
      </c>
      <c r="B75" s="243" t="str">
        <f>VLOOKUP(A75,'Web Based Remittances'!A:C,3,0)</f>
        <v>544h335u</v>
      </c>
      <c r="C75" t="s">
        <v>208</v>
      </c>
      <c r="D75" t="s">
        <v>209</v>
      </c>
      <c r="E75">
        <v>4190160</v>
      </c>
    </row>
    <row r="76" spans="1:5" x14ac:dyDescent="0.2">
      <c r="A76" t="s">
        <v>329</v>
      </c>
      <c r="B76" s="243" t="str">
        <f>VLOOKUP(A76,'Web Based Remittances'!A:C,3,0)</f>
        <v>544h335u</v>
      </c>
      <c r="C76" t="s">
        <v>210</v>
      </c>
      <c r="D76" t="s">
        <v>211</v>
      </c>
      <c r="E76">
        <v>4190390</v>
      </c>
    </row>
    <row r="77" spans="1:5" x14ac:dyDescent="0.2">
      <c r="A77" t="s">
        <v>329</v>
      </c>
      <c r="B77" s="243" t="str">
        <f>VLOOKUP(A77,'Web Based Remittances'!A:C,3,0)</f>
        <v>544h335u</v>
      </c>
      <c r="C77" t="s">
        <v>212</v>
      </c>
      <c r="D77" t="s">
        <v>213</v>
      </c>
      <c r="E77">
        <v>4191900</v>
      </c>
    </row>
    <row r="78" spans="1:5" x14ac:dyDescent="0.2">
      <c r="A78" t="s">
        <v>329</v>
      </c>
      <c r="B78" s="243" t="str">
        <f>VLOOKUP(A78,'Web Based Remittances'!A:C,3,0)</f>
        <v>544h335u</v>
      </c>
      <c r="C78" t="s">
        <v>214</v>
      </c>
      <c r="D78" t="s">
        <v>215</v>
      </c>
      <c r="E78">
        <v>4191100</v>
      </c>
    </row>
    <row r="79" spans="1:5" x14ac:dyDescent="0.2">
      <c r="A79" t="s">
        <v>329</v>
      </c>
      <c r="B79" s="243" t="str">
        <f>VLOOKUP(A79,'Web Based Remittances'!A:C,3,0)</f>
        <v>544h335u</v>
      </c>
      <c r="C79" t="s">
        <v>216</v>
      </c>
      <c r="D79" t="s">
        <v>217</v>
      </c>
      <c r="E79">
        <v>4191110</v>
      </c>
    </row>
    <row r="80" spans="1:5" x14ac:dyDescent="0.2">
      <c r="A80" t="s">
        <v>329</v>
      </c>
      <c r="B80" s="243" t="str">
        <f>VLOOKUP(A80,'Web Based Remittances'!A:C,3,0)</f>
        <v>544h335u</v>
      </c>
      <c r="C80" t="s">
        <v>218</v>
      </c>
      <c r="D80" t="s">
        <v>219</v>
      </c>
      <c r="E80">
        <v>4191600</v>
      </c>
    </row>
    <row r="81" spans="1:5" x14ac:dyDescent="0.2">
      <c r="A81" t="s">
        <v>329</v>
      </c>
      <c r="B81" s="243" t="str">
        <f>VLOOKUP(A81,'Web Based Remittances'!A:C,3,0)</f>
        <v>544h335u</v>
      </c>
      <c r="C81" t="s">
        <v>220</v>
      </c>
      <c r="D81" t="s">
        <v>221</v>
      </c>
      <c r="E81">
        <v>4191610</v>
      </c>
    </row>
    <row r="82" spans="1:5" x14ac:dyDescent="0.2">
      <c r="A82" t="s">
        <v>329</v>
      </c>
      <c r="B82" s="243" t="str">
        <f>VLOOKUP(A82,'Web Based Remittances'!A:C,3,0)</f>
        <v>544h335u</v>
      </c>
      <c r="C82" t="s">
        <v>222</v>
      </c>
      <c r="D82" t="s">
        <v>223</v>
      </c>
      <c r="E82">
        <v>4190410</v>
      </c>
    </row>
    <row r="83" spans="1:5" x14ac:dyDescent="0.2">
      <c r="A83" t="s">
        <v>329</v>
      </c>
      <c r="B83" s="243" t="str">
        <f>VLOOKUP(A83,'Web Based Remittances'!A:C,3,0)</f>
        <v>544h335u</v>
      </c>
      <c r="C83" t="s">
        <v>224</v>
      </c>
      <c r="D83" t="s">
        <v>225</v>
      </c>
      <c r="E83">
        <v>4190420</v>
      </c>
    </row>
    <row r="84" spans="1:5" x14ac:dyDescent="0.2">
      <c r="A84" t="s">
        <v>329</v>
      </c>
      <c r="B84" s="243" t="str">
        <f>VLOOKUP(A84,'Web Based Remittances'!A:C,3,0)</f>
        <v>544h335u</v>
      </c>
      <c r="C84" t="s">
        <v>226</v>
      </c>
      <c r="D84" t="s">
        <v>227</v>
      </c>
      <c r="E84">
        <v>4190200</v>
      </c>
    </row>
    <row r="85" spans="1:5" x14ac:dyDescent="0.2">
      <c r="A85" t="s">
        <v>329</v>
      </c>
      <c r="B85" s="243" t="str">
        <f>VLOOKUP(A85,'Web Based Remittances'!A:C,3,0)</f>
        <v>544h335u</v>
      </c>
      <c r="C85" t="s">
        <v>228</v>
      </c>
      <c r="D85" t="s">
        <v>229</v>
      </c>
      <c r="E85">
        <v>4190386</v>
      </c>
    </row>
    <row r="86" spans="1:5" x14ac:dyDescent="0.2">
      <c r="A86" t="s">
        <v>329</v>
      </c>
      <c r="B86" s="243" t="str">
        <f>VLOOKUP(A86,'Web Based Remittances'!A:C,3,0)</f>
        <v>544h335u</v>
      </c>
      <c r="C86" t="s">
        <v>230</v>
      </c>
      <c r="D86" t="s">
        <v>231</v>
      </c>
      <c r="E86">
        <v>4190387</v>
      </c>
    </row>
    <row r="87" spans="1:5" x14ac:dyDescent="0.2">
      <c r="A87" t="s">
        <v>329</v>
      </c>
      <c r="B87" s="243" t="str">
        <f>VLOOKUP(A87,'Web Based Remittances'!A:C,3,0)</f>
        <v>544h335u</v>
      </c>
      <c r="C87" t="s">
        <v>232</v>
      </c>
      <c r="D87" t="s">
        <v>233</v>
      </c>
      <c r="E87">
        <v>4190388</v>
      </c>
    </row>
    <row r="88" spans="1:5" x14ac:dyDescent="0.2">
      <c r="A88" t="s">
        <v>329</v>
      </c>
      <c r="B88" s="243" t="str">
        <f>VLOOKUP(A88,'Web Based Remittances'!A:C,3,0)</f>
        <v>544h335u</v>
      </c>
      <c r="C88" t="s">
        <v>234</v>
      </c>
      <c r="D88" t="s">
        <v>235</v>
      </c>
      <c r="E88">
        <v>4190380</v>
      </c>
    </row>
    <row r="89" spans="1:5" x14ac:dyDescent="0.2">
      <c r="A89" t="s">
        <v>329</v>
      </c>
      <c r="B89" s="243" t="str">
        <f>VLOOKUP(A89,'Web Based Remittances'!A:C,3,0)</f>
        <v>544h335u</v>
      </c>
      <c r="C89" t="s">
        <v>236</v>
      </c>
      <c r="D89" t="s">
        <v>237</v>
      </c>
      <c r="E89">
        <v>4190205</v>
      </c>
    </row>
    <row r="90" spans="1:5" x14ac:dyDescent="0.2">
      <c r="A90" t="s">
        <v>329</v>
      </c>
      <c r="B90" s="243" t="str">
        <f>VLOOKUP(A90,'Web Based Remittances'!A:C,3,0)</f>
        <v>544h335u</v>
      </c>
      <c r="C90" t="s">
        <v>238</v>
      </c>
      <c r="D90" t="s">
        <v>239</v>
      </c>
      <c r="E90">
        <v>4190210</v>
      </c>
    </row>
    <row r="91" spans="1:5" x14ac:dyDescent="0.2">
      <c r="A91" t="s">
        <v>329</v>
      </c>
      <c r="B91" s="243" t="str">
        <f>VLOOKUP(A91,'Web Based Remittances'!A:C,3,0)</f>
        <v>544h335u</v>
      </c>
      <c r="C91" t="s">
        <v>14</v>
      </c>
      <c r="D91" t="s">
        <v>240</v>
      </c>
      <c r="E91">
        <v>6110000</v>
      </c>
    </row>
    <row r="92" spans="1:5" x14ac:dyDescent="0.2">
      <c r="A92" t="s">
        <v>329</v>
      </c>
      <c r="B92" s="243" t="str">
        <f>VLOOKUP(A92,'Web Based Remittances'!A:C,3,0)</f>
        <v>544h335u</v>
      </c>
      <c r="C92" t="s">
        <v>23</v>
      </c>
      <c r="D92" t="s">
        <v>241</v>
      </c>
      <c r="E92">
        <v>6110020</v>
      </c>
    </row>
    <row r="93" spans="1:5" x14ac:dyDescent="0.2">
      <c r="A93" t="s">
        <v>329</v>
      </c>
      <c r="B93" s="243" t="str">
        <f>VLOOKUP(A93,'Web Based Remittances'!A:C,3,0)</f>
        <v>544h335u</v>
      </c>
      <c r="C93" t="s">
        <v>31</v>
      </c>
      <c r="D93" t="s">
        <v>242</v>
      </c>
      <c r="E93">
        <v>6110600</v>
      </c>
    </row>
    <row r="94" spans="1:5" x14ac:dyDescent="0.2">
      <c r="A94" t="s">
        <v>329</v>
      </c>
      <c r="B94" s="243" t="str">
        <f>VLOOKUP(A94,'Web Based Remittances'!A:C,3,0)</f>
        <v>544h335u</v>
      </c>
      <c r="C94" t="s">
        <v>38</v>
      </c>
      <c r="D94" t="s">
        <v>243</v>
      </c>
      <c r="E94">
        <v>6110720</v>
      </c>
    </row>
    <row r="95" spans="1:5" x14ac:dyDescent="0.2">
      <c r="A95" t="s">
        <v>329</v>
      </c>
      <c r="B95" s="243" t="str">
        <f>VLOOKUP(A95,'Web Based Remittances'!A:C,3,0)</f>
        <v>544h335u</v>
      </c>
      <c r="C95" t="s">
        <v>42</v>
      </c>
      <c r="D95" t="s">
        <v>244</v>
      </c>
      <c r="E95">
        <v>6110860</v>
      </c>
    </row>
    <row r="96" spans="1:5" x14ac:dyDescent="0.2">
      <c r="A96" t="s">
        <v>329</v>
      </c>
      <c r="B96" s="243" t="str">
        <f>VLOOKUP(A96,'Web Based Remittances'!A:C,3,0)</f>
        <v>544h335u</v>
      </c>
      <c r="C96" t="s">
        <v>46</v>
      </c>
      <c r="D96" t="s">
        <v>245</v>
      </c>
      <c r="E96">
        <v>6110800</v>
      </c>
    </row>
    <row r="97" spans="1:5" x14ac:dyDescent="0.2">
      <c r="A97" t="s">
        <v>329</v>
      </c>
      <c r="B97" s="243" t="str">
        <f>VLOOKUP(A97,'Web Based Remittances'!A:C,3,0)</f>
        <v>544h335u</v>
      </c>
      <c r="C97" t="s">
        <v>50</v>
      </c>
      <c r="D97" t="s">
        <v>246</v>
      </c>
      <c r="E97">
        <v>6110640</v>
      </c>
    </row>
    <row r="98" spans="1:5" x14ac:dyDescent="0.2">
      <c r="A98" t="s">
        <v>329</v>
      </c>
      <c r="B98" s="243" t="str">
        <f>VLOOKUP(A98,'Web Based Remittances'!A:C,3,0)</f>
        <v>544h335u</v>
      </c>
      <c r="C98" t="s">
        <v>247</v>
      </c>
      <c r="D98" t="s">
        <v>248</v>
      </c>
      <c r="E98">
        <v>6116300</v>
      </c>
    </row>
    <row r="99" spans="1:5" x14ac:dyDescent="0.2">
      <c r="A99" t="s">
        <v>329</v>
      </c>
      <c r="B99" s="243" t="str">
        <f>VLOOKUP(A99,'Web Based Remittances'!A:C,3,0)</f>
        <v>544h335u</v>
      </c>
      <c r="C99" t="s">
        <v>249</v>
      </c>
      <c r="D99" t="s">
        <v>250</v>
      </c>
      <c r="E99">
        <v>6116200</v>
      </c>
    </row>
    <row r="100" spans="1:5" x14ac:dyDescent="0.2">
      <c r="A100" t="s">
        <v>329</v>
      </c>
      <c r="B100" s="243" t="str">
        <f>VLOOKUP(A100,'Web Based Remittances'!A:C,3,0)</f>
        <v>544h335u</v>
      </c>
      <c r="C100" t="s">
        <v>251</v>
      </c>
      <c r="D100" t="s">
        <v>252</v>
      </c>
      <c r="E100">
        <v>6116610</v>
      </c>
    </row>
    <row r="101" spans="1:5" x14ac:dyDescent="0.2">
      <c r="A101" t="s">
        <v>329</v>
      </c>
      <c r="B101" s="243" t="str">
        <f>VLOOKUP(A101,'Web Based Remittances'!A:C,3,0)</f>
        <v>544h335u</v>
      </c>
      <c r="C101" t="s">
        <v>253</v>
      </c>
      <c r="D101" t="s">
        <v>254</v>
      </c>
      <c r="E101">
        <v>6116600</v>
      </c>
    </row>
    <row r="102" spans="1:5" x14ac:dyDescent="0.2">
      <c r="A102" t="s">
        <v>329</v>
      </c>
      <c r="B102" s="243" t="str">
        <f>VLOOKUP(A102,'Web Based Remittances'!A:C,3,0)</f>
        <v>544h335u</v>
      </c>
      <c r="C102" t="s">
        <v>255</v>
      </c>
      <c r="D102" t="s">
        <v>256</v>
      </c>
      <c r="E102">
        <v>6121000</v>
      </c>
    </row>
    <row r="103" spans="1:5" x14ac:dyDescent="0.2">
      <c r="A103" t="s">
        <v>329</v>
      </c>
      <c r="B103" s="243" t="str">
        <f>VLOOKUP(A103,'Web Based Remittances'!A:C,3,0)</f>
        <v>544h335u</v>
      </c>
      <c r="C103" t="s">
        <v>257</v>
      </c>
      <c r="D103" t="s">
        <v>258</v>
      </c>
      <c r="E103">
        <v>6122310</v>
      </c>
    </row>
    <row r="104" spans="1:5" x14ac:dyDescent="0.2">
      <c r="A104" t="s">
        <v>329</v>
      </c>
      <c r="B104" s="243" t="str">
        <f>VLOOKUP(A104,'Web Based Remittances'!A:C,3,0)</f>
        <v>544h335u</v>
      </c>
      <c r="C104" t="s">
        <v>259</v>
      </c>
      <c r="D104" t="s">
        <v>260</v>
      </c>
      <c r="E104">
        <v>6122110</v>
      </c>
    </row>
    <row r="105" spans="1:5" x14ac:dyDescent="0.2">
      <c r="A105" t="s">
        <v>329</v>
      </c>
      <c r="B105" s="243" t="str">
        <f>VLOOKUP(A105,'Web Based Remittances'!A:C,3,0)</f>
        <v>544h335u</v>
      </c>
      <c r="C105" t="s">
        <v>261</v>
      </c>
      <c r="D105" t="s">
        <v>262</v>
      </c>
      <c r="E105">
        <v>6120800</v>
      </c>
    </row>
    <row r="106" spans="1:5" x14ac:dyDescent="0.2">
      <c r="A106" t="s">
        <v>329</v>
      </c>
      <c r="B106" s="243" t="str">
        <f>VLOOKUP(A106,'Web Based Remittances'!A:C,3,0)</f>
        <v>544h335u</v>
      </c>
      <c r="C106" t="s">
        <v>263</v>
      </c>
      <c r="D106" t="s">
        <v>264</v>
      </c>
      <c r="E106">
        <v>6120220</v>
      </c>
    </row>
    <row r="107" spans="1:5" x14ac:dyDescent="0.2">
      <c r="A107" t="s">
        <v>329</v>
      </c>
      <c r="B107" s="243" t="str">
        <f>VLOOKUP(A107,'Web Based Remittances'!A:C,3,0)</f>
        <v>544h335u</v>
      </c>
      <c r="C107" t="s">
        <v>265</v>
      </c>
      <c r="D107" t="s">
        <v>266</v>
      </c>
      <c r="E107">
        <v>6120600</v>
      </c>
    </row>
    <row r="108" spans="1:5" x14ac:dyDescent="0.2">
      <c r="A108" t="s">
        <v>329</v>
      </c>
      <c r="B108" s="243" t="str">
        <f>VLOOKUP(A108,'Web Based Remittances'!A:C,3,0)</f>
        <v>544h335u</v>
      </c>
      <c r="C108" t="s">
        <v>267</v>
      </c>
      <c r="D108" t="s">
        <v>268</v>
      </c>
      <c r="E108">
        <v>6120400</v>
      </c>
    </row>
    <row r="109" spans="1:5" x14ac:dyDescent="0.2">
      <c r="A109" t="s">
        <v>329</v>
      </c>
      <c r="B109" s="243" t="str">
        <f>VLOOKUP(A109,'Web Based Remittances'!A:C,3,0)</f>
        <v>544h335u</v>
      </c>
      <c r="C109" t="s">
        <v>269</v>
      </c>
      <c r="D109" t="s">
        <v>270</v>
      </c>
      <c r="E109">
        <v>6140130</v>
      </c>
    </row>
    <row r="110" spans="1:5" x14ac:dyDescent="0.2">
      <c r="A110" t="s">
        <v>329</v>
      </c>
      <c r="B110" s="243" t="str">
        <f>VLOOKUP(A110,'Web Based Remittances'!A:C,3,0)</f>
        <v>544h335u</v>
      </c>
      <c r="C110" t="s">
        <v>271</v>
      </c>
      <c r="D110" t="s">
        <v>272</v>
      </c>
      <c r="E110">
        <v>6142460</v>
      </c>
    </row>
    <row r="111" spans="1:5" x14ac:dyDescent="0.2">
      <c r="A111" t="s">
        <v>329</v>
      </c>
      <c r="B111" s="243" t="str">
        <f>VLOOKUP(A111,'Web Based Remittances'!A:C,3,0)</f>
        <v>544h335u</v>
      </c>
      <c r="C111" t="s">
        <v>273</v>
      </c>
      <c r="D111" t="s">
        <v>274</v>
      </c>
      <c r="E111">
        <v>6142431</v>
      </c>
    </row>
    <row r="112" spans="1:5" x14ac:dyDescent="0.2">
      <c r="A112" t="s">
        <v>329</v>
      </c>
      <c r="B112" s="243" t="str">
        <f>VLOOKUP(A112,'Web Based Remittances'!A:C,3,0)</f>
        <v>544h335u</v>
      </c>
      <c r="C112" t="s">
        <v>275</v>
      </c>
      <c r="D112" t="s">
        <v>276</v>
      </c>
      <c r="E112">
        <v>6142432</v>
      </c>
    </row>
    <row r="113" spans="1:5" x14ac:dyDescent="0.2">
      <c r="A113" t="s">
        <v>329</v>
      </c>
      <c r="B113" s="243" t="str">
        <f>VLOOKUP(A113,'Web Based Remittances'!A:C,3,0)</f>
        <v>544h335u</v>
      </c>
      <c r="C113" t="s">
        <v>277</v>
      </c>
      <c r="D113" t="s">
        <v>278</v>
      </c>
      <c r="E113">
        <v>6142430</v>
      </c>
    </row>
    <row r="114" spans="1:5" x14ac:dyDescent="0.2">
      <c r="A114" t="s">
        <v>329</v>
      </c>
      <c r="B114" s="243" t="str">
        <f>VLOOKUP(A114,'Web Based Remittances'!A:C,3,0)</f>
        <v>544h335u</v>
      </c>
      <c r="C114" t="s">
        <v>279</v>
      </c>
      <c r="D114" t="s">
        <v>280</v>
      </c>
      <c r="E114">
        <v>6142433</v>
      </c>
    </row>
    <row r="115" spans="1:5" x14ac:dyDescent="0.2">
      <c r="A115" t="s">
        <v>329</v>
      </c>
      <c r="B115" s="243" t="str">
        <f>VLOOKUP(A115,'Web Based Remittances'!A:C,3,0)</f>
        <v>544h335u</v>
      </c>
      <c r="C115" t="s">
        <v>281</v>
      </c>
      <c r="D115" t="s">
        <v>282</v>
      </c>
      <c r="E115">
        <v>6142440</v>
      </c>
    </row>
    <row r="116" spans="1:5" x14ac:dyDescent="0.2">
      <c r="A116" t="s">
        <v>329</v>
      </c>
      <c r="B116" s="243" t="str">
        <f>VLOOKUP(A116,'Web Based Remittances'!A:C,3,0)</f>
        <v>544h335u</v>
      </c>
      <c r="C116" t="s">
        <v>283</v>
      </c>
      <c r="D116" t="s">
        <v>284</v>
      </c>
      <c r="E116">
        <v>6142434</v>
      </c>
    </row>
    <row r="117" spans="1:5" x14ac:dyDescent="0.2">
      <c r="A117" t="s">
        <v>329</v>
      </c>
      <c r="B117" s="243" t="str">
        <f>VLOOKUP(A117,'Web Based Remittances'!A:C,3,0)</f>
        <v>544h335u</v>
      </c>
      <c r="C117" t="s">
        <v>285</v>
      </c>
      <c r="D117" t="s">
        <v>286</v>
      </c>
      <c r="E117">
        <v>6146100</v>
      </c>
    </row>
    <row r="118" spans="1:5" x14ac:dyDescent="0.2">
      <c r="A118" t="s">
        <v>329</v>
      </c>
      <c r="B118" s="243" t="str">
        <f>VLOOKUP(A118,'Web Based Remittances'!A:C,3,0)</f>
        <v>544h335u</v>
      </c>
      <c r="C118" t="s">
        <v>287</v>
      </c>
      <c r="D118" t="s">
        <v>288</v>
      </c>
      <c r="E118">
        <v>6140000</v>
      </c>
    </row>
    <row r="119" spans="1:5" x14ac:dyDescent="0.2">
      <c r="A119" t="s">
        <v>329</v>
      </c>
      <c r="B119" s="243" t="str">
        <f>VLOOKUP(A119,'Web Based Remittances'!A:C,3,0)</f>
        <v>544h335u</v>
      </c>
      <c r="C119" t="s">
        <v>289</v>
      </c>
      <c r="D119" t="s">
        <v>290</v>
      </c>
      <c r="E119">
        <v>6121600</v>
      </c>
    </row>
    <row r="120" spans="1:5" x14ac:dyDescent="0.2">
      <c r="A120" t="s">
        <v>329</v>
      </c>
      <c r="B120" s="243" t="str">
        <f>VLOOKUP(A120,'Web Based Remittances'!A:C,3,0)</f>
        <v>544h335u</v>
      </c>
      <c r="C120" t="s">
        <v>291</v>
      </c>
      <c r="D120" t="s">
        <v>292</v>
      </c>
      <c r="E120">
        <v>6151110</v>
      </c>
    </row>
    <row r="121" spans="1:5" x14ac:dyDescent="0.2">
      <c r="A121" t="s">
        <v>329</v>
      </c>
      <c r="B121" s="243" t="str">
        <f>VLOOKUP(A121,'Web Based Remittances'!A:C,3,0)</f>
        <v>544h335u</v>
      </c>
      <c r="C121" t="s">
        <v>293</v>
      </c>
      <c r="D121" t="s">
        <v>294</v>
      </c>
      <c r="E121">
        <v>6140200</v>
      </c>
    </row>
    <row r="122" spans="1:5" x14ac:dyDescent="0.2">
      <c r="A122" t="s">
        <v>329</v>
      </c>
      <c r="B122" s="243" t="str">
        <f>VLOOKUP(A122,'Web Based Remittances'!A:C,3,0)</f>
        <v>544h335u</v>
      </c>
      <c r="C122" t="s">
        <v>295</v>
      </c>
      <c r="D122" t="s">
        <v>296</v>
      </c>
      <c r="E122">
        <v>6111000</v>
      </c>
    </row>
    <row r="123" spans="1:5" x14ac:dyDescent="0.2">
      <c r="A123" t="s">
        <v>329</v>
      </c>
      <c r="B123" s="243" t="str">
        <f>VLOOKUP(A123,'Web Based Remittances'!A:C,3,0)</f>
        <v>544h335u</v>
      </c>
      <c r="C123" t="s">
        <v>297</v>
      </c>
      <c r="D123" t="s">
        <v>298</v>
      </c>
      <c r="E123">
        <v>6170100</v>
      </c>
    </row>
    <row r="124" spans="1:5" x14ac:dyDescent="0.2">
      <c r="A124" t="s">
        <v>329</v>
      </c>
      <c r="B124" s="243" t="str">
        <f>VLOOKUP(A124,'Web Based Remittances'!A:C,3,0)</f>
        <v>544h335u</v>
      </c>
      <c r="C124" t="s">
        <v>299</v>
      </c>
      <c r="D124" t="s">
        <v>300</v>
      </c>
      <c r="E124">
        <v>6170110</v>
      </c>
    </row>
    <row r="125" spans="1:5" x14ac:dyDescent="0.2">
      <c r="A125" t="s">
        <v>329</v>
      </c>
      <c r="B125" s="243" t="str">
        <f>VLOOKUP(A125,'Web Based Remittances'!A:C,3,0)</f>
        <v>544h335u</v>
      </c>
      <c r="C125" t="s">
        <v>301</v>
      </c>
      <c r="D125" t="s">
        <v>302</v>
      </c>
      <c r="E125">
        <v>6181400</v>
      </c>
    </row>
    <row r="126" spans="1:5" x14ac:dyDescent="0.2">
      <c r="A126" t="s">
        <v>329</v>
      </c>
      <c r="B126" s="243" t="str">
        <f>VLOOKUP(A126,'Web Based Remittances'!A:C,3,0)</f>
        <v>544h335u</v>
      </c>
      <c r="C126" t="s">
        <v>303</v>
      </c>
      <c r="D126" t="s">
        <v>304</v>
      </c>
      <c r="E126">
        <v>6181500</v>
      </c>
    </row>
    <row r="127" spans="1:5" x14ac:dyDescent="0.2">
      <c r="A127" t="s">
        <v>329</v>
      </c>
      <c r="B127" s="243" t="str">
        <f>VLOOKUP(A127,'Web Based Remittances'!A:C,3,0)</f>
        <v>544h335u</v>
      </c>
      <c r="C127" t="s">
        <v>305</v>
      </c>
      <c r="D127" t="s">
        <v>306</v>
      </c>
      <c r="E127">
        <v>6110610</v>
      </c>
    </row>
    <row r="128" spans="1:5" x14ac:dyDescent="0.2">
      <c r="A128" t="s">
        <v>329</v>
      </c>
      <c r="B128" s="243" t="str">
        <f>VLOOKUP(A128,'Web Based Remittances'!A:C,3,0)</f>
        <v>544h335u</v>
      </c>
      <c r="C128" t="s">
        <v>307</v>
      </c>
      <c r="D128" t="s">
        <v>308</v>
      </c>
      <c r="E128">
        <v>6122340</v>
      </c>
    </row>
    <row r="129" spans="1:18" x14ac:dyDescent="0.2">
      <c r="A129" t="s">
        <v>329</v>
      </c>
      <c r="B129" s="243" t="str">
        <f>VLOOKUP(A129,'Web Based Remittances'!A:C,3,0)</f>
        <v>544h335u</v>
      </c>
      <c r="C129" t="s">
        <v>309</v>
      </c>
      <c r="D129" t="s">
        <v>310</v>
      </c>
      <c r="E129">
        <v>4190170</v>
      </c>
    </row>
    <row r="130" spans="1:18" x14ac:dyDescent="0.2">
      <c r="A130" t="s">
        <v>329</v>
      </c>
      <c r="B130" s="243" t="str">
        <f>VLOOKUP(A130,'Web Based Remittances'!A:C,3,0)</f>
        <v>544h335u</v>
      </c>
      <c r="C130" t="s">
        <v>311</v>
      </c>
      <c r="D130" t="s">
        <v>312</v>
      </c>
      <c r="E130">
        <v>4190430</v>
      </c>
    </row>
    <row r="131" spans="1:18" x14ac:dyDescent="0.2">
      <c r="A131" t="s">
        <v>329</v>
      </c>
      <c r="B131" s="243" t="str">
        <f>VLOOKUP(A131,'Web Based Remittances'!A:C,3,0)</f>
        <v>544h335u</v>
      </c>
      <c r="C131" t="s">
        <v>313</v>
      </c>
      <c r="D131" t="s">
        <v>314</v>
      </c>
      <c r="E131">
        <v>6181510</v>
      </c>
    </row>
    <row r="132" spans="1:18" x14ac:dyDescent="0.2">
      <c r="A132" t="s">
        <v>329</v>
      </c>
      <c r="B132" s="243" t="str">
        <f>VLOOKUP(A132,'Web Based Remittances'!A:C,3,0)</f>
        <v>544h335u</v>
      </c>
      <c r="C132" t="s">
        <v>315</v>
      </c>
      <c r="D132" t="s">
        <v>316</v>
      </c>
      <c r="E132">
        <v>6180210</v>
      </c>
    </row>
    <row r="133" spans="1:18" x14ac:dyDescent="0.2">
      <c r="A133" t="s">
        <v>329</v>
      </c>
      <c r="B133" s="243" t="str">
        <f>VLOOKUP(A133,'Web Based Remittances'!A:C,3,0)</f>
        <v>544h335u</v>
      </c>
      <c r="C133" t="s">
        <v>317</v>
      </c>
      <c r="D133" t="s">
        <v>318</v>
      </c>
      <c r="E133">
        <v>6180200</v>
      </c>
    </row>
    <row r="134" spans="1:18" x14ac:dyDescent="0.2">
      <c r="A134" t="s">
        <v>329</v>
      </c>
      <c r="B134" s="243" t="str">
        <f>VLOOKUP(A134,'Web Based Remittances'!A:C,3,0)</f>
        <v>544h335u</v>
      </c>
      <c r="C134" t="s">
        <v>319</v>
      </c>
      <c r="D134" t="s">
        <v>320</v>
      </c>
      <c r="E134">
        <v>6180230</v>
      </c>
    </row>
    <row r="135" spans="1:18" x14ac:dyDescent="0.2">
      <c r="A135" t="s">
        <v>329</v>
      </c>
      <c r="B135" s="243" t="str">
        <f>VLOOKUP(A135,'Web Based Remittances'!A:C,3,0)</f>
        <v>544h335u</v>
      </c>
      <c r="C135" t="s">
        <v>321</v>
      </c>
      <c r="D135" t="s">
        <v>272</v>
      </c>
      <c r="E135">
        <v>6180260</v>
      </c>
    </row>
    <row r="136" spans="1:18" x14ac:dyDescent="0.2">
      <c r="A136" t="s">
        <v>329</v>
      </c>
      <c r="B136" s="243" t="str">
        <f>VLOOKUP(A136,'Web Based Remittances'!A:C,3,0)</f>
        <v>544h335u</v>
      </c>
      <c r="C136" t="s">
        <v>322</v>
      </c>
      <c r="D136" t="s">
        <v>323</v>
      </c>
      <c r="E136">
        <v>6180261</v>
      </c>
    </row>
    <row r="137" spans="1:18" x14ac:dyDescent="0.2">
      <c r="A137" t="s">
        <v>329</v>
      </c>
      <c r="B137" s="243" t="str">
        <f>VLOOKUP(A137,'Web Based Remittances'!A:C,3,0)</f>
        <v>544h335u</v>
      </c>
      <c r="C137" t="s">
        <v>324</v>
      </c>
      <c r="D137" t="s">
        <v>325</v>
      </c>
      <c r="E137">
        <v>6180262</v>
      </c>
    </row>
    <row r="138" spans="1:18" x14ac:dyDescent="0.2">
      <c r="A138" t="s">
        <v>329</v>
      </c>
      <c r="B138" s="243" t="str">
        <f>VLOOKUP(A138,'Web Based Remittances'!A:C,3,0)</f>
        <v>544h335u</v>
      </c>
      <c r="C138" t="s">
        <v>326</v>
      </c>
      <c r="D138" t="s">
        <v>280</v>
      </c>
      <c r="E138">
        <v>6180263</v>
      </c>
    </row>
    <row r="139" spans="1:18" x14ac:dyDescent="0.2">
      <c r="A139" t="s">
        <v>329</v>
      </c>
      <c r="B139" s="243" t="str">
        <f>VLOOKUP(A139,'Web Based Remittances'!A:C,3,0)</f>
        <v>544h335u</v>
      </c>
      <c r="C139" t="s">
        <v>327</v>
      </c>
      <c r="D139" t="s">
        <v>328</v>
      </c>
      <c r="E139">
        <v>6180264</v>
      </c>
    </row>
    <row r="140" spans="1:18" x14ac:dyDescent="0.2">
      <c r="A140" t="s">
        <v>330</v>
      </c>
      <c r="B140" s="243" t="str">
        <f>VLOOKUP(A140,'Web Based Remittances'!A:C,3,0)</f>
        <v>208w746y</v>
      </c>
      <c r="C140" t="s">
        <v>200</v>
      </c>
      <c r="D140" t="s">
        <v>201</v>
      </c>
      <c r="E140">
        <v>4190105</v>
      </c>
      <c r="F140" s="338"/>
      <c r="G140" s="338"/>
      <c r="H140" s="338"/>
      <c r="I140" s="338"/>
      <c r="J140" s="338"/>
      <c r="K140" s="338"/>
      <c r="L140" s="338"/>
      <c r="M140" s="338"/>
      <c r="N140" s="338"/>
      <c r="O140" s="338"/>
      <c r="P140" s="338"/>
      <c r="Q140" s="338"/>
      <c r="R140" s="338"/>
    </row>
    <row r="141" spans="1:18" x14ac:dyDescent="0.2">
      <c r="A141" t="s">
        <v>330</v>
      </c>
      <c r="B141" s="243" t="str">
        <f>VLOOKUP(A141,'Web Based Remittances'!A:C,3,0)</f>
        <v>208w746y</v>
      </c>
      <c r="C141" t="s">
        <v>202</v>
      </c>
      <c r="D141" t="s">
        <v>203</v>
      </c>
      <c r="E141">
        <v>4190110</v>
      </c>
    </row>
    <row r="142" spans="1:18" x14ac:dyDescent="0.2">
      <c r="A142" t="s">
        <v>330</v>
      </c>
      <c r="B142" s="243" t="str">
        <f>VLOOKUP(A142,'Web Based Remittances'!A:C,3,0)</f>
        <v>208w746y</v>
      </c>
      <c r="C142" t="s">
        <v>204</v>
      </c>
      <c r="D142" t="s">
        <v>205</v>
      </c>
      <c r="E142">
        <v>4190120</v>
      </c>
      <c r="F142" s="338"/>
      <c r="G142" s="338"/>
      <c r="H142" s="338"/>
      <c r="I142" s="338"/>
      <c r="J142" s="338"/>
      <c r="K142" s="338"/>
    </row>
    <row r="143" spans="1:18" x14ac:dyDescent="0.2">
      <c r="A143" t="s">
        <v>330</v>
      </c>
      <c r="B143" s="243" t="str">
        <f>VLOOKUP(A143,'Web Based Remittances'!A:C,3,0)</f>
        <v>208w746y</v>
      </c>
      <c r="C143" t="s">
        <v>206</v>
      </c>
      <c r="D143" t="s">
        <v>207</v>
      </c>
      <c r="E143">
        <v>4190140</v>
      </c>
      <c r="F143" s="338"/>
      <c r="J143" s="338"/>
      <c r="L143" s="338"/>
      <c r="O143" s="338"/>
    </row>
    <row r="144" spans="1:18" x14ac:dyDescent="0.2">
      <c r="A144" t="s">
        <v>330</v>
      </c>
      <c r="B144" s="243" t="str">
        <f>VLOOKUP(A144,'Web Based Remittances'!A:C,3,0)</f>
        <v>208w746y</v>
      </c>
      <c r="C144" t="s">
        <v>208</v>
      </c>
      <c r="D144" t="s">
        <v>209</v>
      </c>
      <c r="E144">
        <v>4190160</v>
      </c>
    </row>
    <row r="145" spans="1:18" x14ac:dyDescent="0.2">
      <c r="A145" t="s">
        <v>330</v>
      </c>
      <c r="B145" s="243" t="str">
        <f>VLOOKUP(A145,'Web Based Remittances'!A:C,3,0)</f>
        <v>208w746y</v>
      </c>
      <c r="C145" t="s">
        <v>210</v>
      </c>
      <c r="D145" t="s">
        <v>211</v>
      </c>
      <c r="E145">
        <v>4190390</v>
      </c>
    </row>
    <row r="146" spans="1:18" x14ac:dyDescent="0.2">
      <c r="A146" t="s">
        <v>330</v>
      </c>
      <c r="B146" s="243" t="str">
        <f>VLOOKUP(A146,'Web Based Remittances'!A:C,3,0)</f>
        <v>208w746y</v>
      </c>
      <c r="C146" t="s">
        <v>212</v>
      </c>
      <c r="D146" t="s">
        <v>213</v>
      </c>
      <c r="E146">
        <v>4191900</v>
      </c>
      <c r="F146" s="338"/>
      <c r="G146" s="338"/>
      <c r="H146" s="338"/>
      <c r="J146" s="338"/>
    </row>
    <row r="147" spans="1:18" x14ac:dyDescent="0.2">
      <c r="A147" t="s">
        <v>330</v>
      </c>
      <c r="B147" s="243" t="str">
        <f>VLOOKUP(A147,'Web Based Remittances'!A:C,3,0)</f>
        <v>208w746y</v>
      </c>
      <c r="C147" t="s">
        <v>214</v>
      </c>
      <c r="D147" t="s">
        <v>215</v>
      </c>
      <c r="E147">
        <v>4191100</v>
      </c>
      <c r="F147" s="338"/>
      <c r="G147" s="338"/>
      <c r="H147" s="338"/>
      <c r="I147" s="338"/>
      <c r="J147" s="338"/>
      <c r="L147" s="338"/>
      <c r="M147" s="338"/>
      <c r="N147" s="338"/>
      <c r="O147" s="338"/>
      <c r="P147" s="338"/>
      <c r="Q147" s="338"/>
    </row>
    <row r="148" spans="1:18" x14ac:dyDescent="0.2">
      <c r="A148" t="s">
        <v>330</v>
      </c>
      <c r="B148" s="243" t="str">
        <f>VLOOKUP(A148,'Web Based Remittances'!A:C,3,0)</f>
        <v>208w746y</v>
      </c>
      <c r="C148" t="s">
        <v>216</v>
      </c>
      <c r="D148" t="s">
        <v>217</v>
      </c>
      <c r="E148">
        <v>4191110</v>
      </c>
    </row>
    <row r="149" spans="1:18" x14ac:dyDescent="0.2">
      <c r="A149" t="s">
        <v>330</v>
      </c>
      <c r="B149" s="243" t="str">
        <f>VLOOKUP(A149,'Web Based Remittances'!A:C,3,0)</f>
        <v>208w746y</v>
      </c>
      <c r="C149" t="s">
        <v>218</v>
      </c>
      <c r="D149" t="s">
        <v>219</v>
      </c>
      <c r="E149">
        <v>4191600</v>
      </c>
    </row>
    <row r="150" spans="1:18" x14ac:dyDescent="0.2">
      <c r="A150" t="s">
        <v>330</v>
      </c>
      <c r="B150" s="243" t="str">
        <f>VLOOKUP(A150,'Web Based Remittances'!A:C,3,0)</f>
        <v>208w746y</v>
      </c>
      <c r="C150" t="s">
        <v>220</v>
      </c>
      <c r="D150" t="s">
        <v>221</v>
      </c>
      <c r="E150">
        <v>4191610</v>
      </c>
      <c r="F150" s="338"/>
      <c r="G150" s="338"/>
      <c r="H150" s="338"/>
      <c r="I150" s="338"/>
      <c r="J150" s="338"/>
      <c r="K150" s="338"/>
      <c r="L150" s="338"/>
      <c r="M150" s="338"/>
      <c r="N150" s="338"/>
      <c r="O150" s="338"/>
      <c r="P150" s="338"/>
      <c r="Q150" s="338"/>
      <c r="R150" s="338"/>
    </row>
    <row r="151" spans="1:18" x14ac:dyDescent="0.2">
      <c r="A151" t="s">
        <v>330</v>
      </c>
      <c r="B151" s="243" t="str">
        <f>VLOOKUP(A151,'Web Based Remittances'!A:C,3,0)</f>
        <v>208w746y</v>
      </c>
      <c r="C151" t="s">
        <v>222</v>
      </c>
      <c r="D151" t="s">
        <v>223</v>
      </c>
      <c r="E151">
        <v>4190410</v>
      </c>
      <c r="F151" s="338"/>
      <c r="G151" s="338"/>
      <c r="H151" s="338"/>
      <c r="I151" s="338"/>
      <c r="L151" s="338"/>
      <c r="M151" s="338"/>
      <c r="Q151" s="338"/>
    </row>
    <row r="152" spans="1:18" x14ac:dyDescent="0.2">
      <c r="A152" t="s">
        <v>330</v>
      </c>
      <c r="B152" s="243" t="str">
        <f>VLOOKUP(A152,'Web Based Remittances'!A:C,3,0)</f>
        <v>208w746y</v>
      </c>
      <c r="C152" t="s">
        <v>224</v>
      </c>
      <c r="D152" t="s">
        <v>225</v>
      </c>
      <c r="E152">
        <v>4190420</v>
      </c>
      <c r="F152" s="338"/>
      <c r="G152" s="338"/>
      <c r="H152" s="338"/>
      <c r="I152" s="338"/>
      <c r="J152" s="338"/>
      <c r="K152" s="338"/>
      <c r="L152" s="338"/>
      <c r="M152" s="338"/>
      <c r="N152" s="338"/>
      <c r="O152" s="338"/>
      <c r="P152" s="338"/>
      <c r="Q152" s="338"/>
      <c r="R152" s="338"/>
    </row>
    <row r="153" spans="1:18" x14ac:dyDescent="0.2">
      <c r="A153" t="s">
        <v>330</v>
      </c>
      <c r="B153" s="243" t="str">
        <f>VLOOKUP(A153,'Web Based Remittances'!A:C,3,0)</f>
        <v>208w746y</v>
      </c>
      <c r="C153" t="s">
        <v>226</v>
      </c>
      <c r="D153" t="s">
        <v>227</v>
      </c>
      <c r="E153">
        <v>4190200</v>
      </c>
      <c r="F153" s="338"/>
      <c r="G153" s="338"/>
      <c r="H153" s="338"/>
      <c r="I153" s="338"/>
      <c r="J153" s="338"/>
      <c r="K153" s="338"/>
      <c r="L153" s="338"/>
      <c r="M153" s="338"/>
      <c r="N153" s="338"/>
      <c r="O153" s="338"/>
      <c r="P153" s="338"/>
      <c r="Q153" s="338"/>
      <c r="R153" s="338"/>
    </row>
    <row r="154" spans="1:18" x14ac:dyDescent="0.2">
      <c r="A154" t="s">
        <v>330</v>
      </c>
      <c r="B154" s="243" t="str">
        <f>VLOOKUP(A154,'Web Based Remittances'!A:C,3,0)</f>
        <v>208w746y</v>
      </c>
      <c r="C154" t="s">
        <v>228</v>
      </c>
      <c r="D154" t="s">
        <v>229</v>
      </c>
      <c r="E154">
        <v>4190386</v>
      </c>
      <c r="F154" s="338"/>
      <c r="G154" s="338"/>
      <c r="H154" s="338"/>
      <c r="I154" s="338"/>
      <c r="J154" s="338"/>
      <c r="K154" s="338"/>
      <c r="L154" s="338"/>
      <c r="M154" s="338"/>
      <c r="N154" s="338"/>
      <c r="O154" s="338"/>
      <c r="P154" s="338"/>
      <c r="Q154" s="338"/>
      <c r="R154" s="338"/>
    </row>
    <row r="155" spans="1:18" x14ac:dyDescent="0.2">
      <c r="A155" t="s">
        <v>330</v>
      </c>
      <c r="B155" s="243" t="str">
        <f>VLOOKUP(A155,'Web Based Remittances'!A:C,3,0)</f>
        <v>208w746y</v>
      </c>
      <c r="C155" t="s">
        <v>230</v>
      </c>
      <c r="D155" t="s">
        <v>231</v>
      </c>
      <c r="E155">
        <v>4190387</v>
      </c>
      <c r="F155" s="338"/>
      <c r="G155" s="338"/>
      <c r="H155" s="338"/>
      <c r="I155" s="338"/>
      <c r="J155" s="338"/>
      <c r="K155" s="338"/>
      <c r="L155" s="338"/>
      <c r="M155" s="338"/>
      <c r="N155" s="338"/>
      <c r="O155" s="338"/>
      <c r="P155" s="338"/>
      <c r="Q155" s="338"/>
      <c r="R155" s="338"/>
    </row>
    <row r="156" spans="1:18" x14ac:dyDescent="0.2">
      <c r="A156" t="s">
        <v>330</v>
      </c>
      <c r="B156" s="243" t="str">
        <f>VLOOKUP(A156,'Web Based Remittances'!A:C,3,0)</f>
        <v>208w746y</v>
      </c>
      <c r="C156" t="s">
        <v>232</v>
      </c>
      <c r="D156" t="s">
        <v>233</v>
      </c>
      <c r="E156">
        <v>4190388</v>
      </c>
      <c r="F156" s="338"/>
      <c r="G156" s="338"/>
      <c r="H156" s="338"/>
      <c r="I156" s="338"/>
      <c r="J156" s="338"/>
      <c r="K156" s="338"/>
      <c r="L156" s="338"/>
      <c r="M156" s="338"/>
      <c r="N156" s="338"/>
      <c r="O156" s="338"/>
      <c r="P156" s="338"/>
      <c r="Q156" s="338"/>
      <c r="R156" s="338"/>
    </row>
    <row r="157" spans="1:18" x14ac:dyDescent="0.2">
      <c r="A157" t="s">
        <v>330</v>
      </c>
      <c r="B157" s="243" t="str">
        <f>VLOOKUP(A157,'Web Based Remittances'!A:C,3,0)</f>
        <v>208w746y</v>
      </c>
      <c r="C157" t="s">
        <v>234</v>
      </c>
      <c r="D157" t="s">
        <v>235</v>
      </c>
      <c r="E157">
        <v>4190380</v>
      </c>
      <c r="F157" s="338"/>
      <c r="H157" s="338"/>
      <c r="J157" s="338"/>
      <c r="N157" s="338"/>
    </row>
    <row r="158" spans="1:18" x14ac:dyDescent="0.2">
      <c r="A158" t="s">
        <v>330</v>
      </c>
      <c r="B158" s="243" t="str">
        <f>VLOOKUP(A158,'Web Based Remittances'!A:C,3,0)</f>
        <v>208w746y</v>
      </c>
      <c r="C158" t="s">
        <v>236</v>
      </c>
      <c r="D158" t="s">
        <v>237</v>
      </c>
      <c r="E158">
        <v>4190205</v>
      </c>
    </row>
    <row r="159" spans="1:18" x14ac:dyDescent="0.2">
      <c r="A159" t="s">
        <v>330</v>
      </c>
      <c r="B159" s="243" t="str">
        <f>VLOOKUP(A159,'Web Based Remittances'!A:C,3,0)</f>
        <v>208w746y</v>
      </c>
      <c r="C159" t="s">
        <v>238</v>
      </c>
      <c r="D159" t="s">
        <v>239</v>
      </c>
      <c r="E159">
        <v>4190210</v>
      </c>
    </row>
    <row r="160" spans="1:18" x14ac:dyDescent="0.2">
      <c r="A160" t="s">
        <v>330</v>
      </c>
      <c r="B160" s="243" t="str">
        <f>VLOOKUP(A160,'Web Based Remittances'!A:C,3,0)</f>
        <v>208w746y</v>
      </c>
      <c r="C160" t="s">
        <v>14</v>
      </c>
      <c r="D160" t="s">
        <v>240</v>
      </c>
      <c r="E160">
        <v>6110000</v>
      </c>
      <c r="F160" s="338"/>
      <c r="G160" s="338"/>
      <c r="H160" s="338"/>
      <c r="I160" s="338"/>
      <c r="J160" s="338"/>
      <c r="K160" s="338"/>
      <c r="L160" s="338"/>
      <c r="M160" s="338"/>
      <c r="N160" s="338"/>
      <c r="O160" s="338"/>
      <c r="P160" s="338"/>
      <c r="Q160" s="338"/>
      <c r="R160" s="338"/>
    </row>
    <row r="161" spans="1:18" x14ac:dyDescent="0.2">
      <c r="A161" t="s">
        <v>330</v>
      </c>
      <c r="B161" s="243" t="str">
        <f>VLOOKUP(A161,'Web Based Remittances'!A:C,3,0)</f>
        <v>208w746y</v>
      </c>
      <c r="C161" t="s">
        <v>23</v>
      </c>
      <c r="D161" t="s">
        <v>241</v>
      </c>
      <c r="E161">
        <v>6110020</v>
      </c>
      <c r="F161" s="338"/>
      <c r="G161" s="338"/>
    </row>
    <row r="162" spans="1:18" x14ac:dyDescent="0.2">
      <c r="A162" t="s">
        <v>330</v>
      </c>
      <c r="B162" s="243" t="str">
        <f>VLOOKUP(A162,'Web Based Remittances'!A:C,3,0)</f>
        <v>208w746y</v>
      </c>
      <c r="C162" t="s">
        <v>31</v>
      </c>
      <c r="D162" t="s">
        <v>242</v>
      </c>
      <c r="E162">
        <v>6110600</v>
      </c>
      <c r="F162" s="338"/>
      <c r="G162" s="338"/>
      <c r="H162" s="338"/>
      <c r="I162" s="338"/>
      <c r="J162" s="338"/>
      <c r="K162" s="338"/>
      <c r="L162" s="338"/>
      <c r="M162" s="338"/>
      <c r="N162" s="338"/>
      <c r="O162" s="338"/>
      <c r="P162" s="338"/>
      <c r="Q162" s="338"/>
      <c r="R162" s="338"/>
    </row>
    <row r="163" spans="1:18" x14ac:dyDescent="0.2">
      <c r="A163" t="s">
        <v>330</v>
      </c>
      <c r="B163" s="243" t="str">
        <f>VLOOKUP(A163,'Web Based Remittances'!A:C,3,0)</f>
        <v>208w746y</v>
      </c>
      <c r="C163" t="s">
        <v>38</v>
      </c>
      <c r="D163" t="s">
        <v>243</v>
      </c>
      <c r="E163">
        <v>6110720</v>
      </c>
      <c r="F163" s="338"/>
      <c r="G163" s="338"/>
      <c r="H163" s="338"/>
      <c r="I163" s="338"/>
      <c r="J163" s="338"/>
      <c r="K163" s="338"/>
      <c r="L163" s="338"/>
      <c r="M163" s="338"/>
      <c r="N163" s="338"/>
      <c r="O163" s="338"/>
      <c r="P163" s="338"/>
      <c r="Q163" s="338"/>
      <c r="R163" s="338"/>
    </row>
    <row r="164" spans="1:18" x14ac:dyDescent="0.2">
      <c r="A164" t="s">
        <v>330</v>
      </c>
      <c r="B164" s="243" t="str">
        <f>VLOOKUP(A164,'Web Based Remittances'!A:C,3,0)</f>
        <v>208w746y</v>
      </c>
      <c r="C164" t="s">
        <v>42</v>
      </c>
      <c r="D164" t="s">
        <v>244</v>
      </c>
      <c r="E164">
        <v>6110860</v>
      </c>
      <c r="F164" s="338"/>
      <c r="G164" s="338"/>
      <c r="H164" s="338"/>
      <c r="I164" s="338"/>
      <c r="J164" s="338"/>
      <c r="K164" s="338"/>
      <c r="L164" s="338"/>
      <c r="M164" s="338"/>
      <c r="N164" s="338"/>
      <c r="O164" s="338"/>
      <c r="P164" s="338"/>
      <c r="Q164" s="338"/>
      <c r="R164" s="338"/>
    </row>
    <row r="165" spans="1:18" x14ac:dyDescent="0.2">
      <c r="A165" t="s">
        <v>330</v>
      </c>
      <c r="B165" s="243" t="str">
        <f>VLOOKUP(A165,'Web Based Remittances'!A:C,3,0)</f>
        <v>208w746y</v>
      </c>
      <c r="C165" t="s">
        <v>46</v>
      </c>
      <c r="D165" t="s">
        <v>245</v>
      </c>
      <c r="E165">
        <v>6110800</v>
      </c>
    </row>
    <row r="166" spans="1:18" x14ac:dyDescent="0.2">
      <c r="A166" t="s">
        <v>330</v>
      </c>
      <c r="B166" s="243" t="str">
        <f>VLOOKUP(A166,'Web Based Remittances'!A:C,3,0)</f>
        <v>208w746y</v>
      </c>
      <c r="C166" t="s">
        <v>50</v>
      </c>
      <c r="D166" t="s">
        <v>246</v>
      </c>
      <c r="E166">
        <v>6110640</v>
      </c>
      <c r="F166" s="338"/>
      <c r="G166" s="338"/>
      <c r="H166" s="338"/>
      <c r="I166" s="338"/>
      <c r="J166" s="338"/>
      <c r="K166" s="338"/>
      <c r="L166" s="338"/>
      <c r="M166" s="338"/>
      <c r="N166" s="338"/>
      <c r="O166" s="338"/>
      <c r="P166" s="338"/>
      <c r="Q166" s="338"/>
      <c r="R166" s="338"/>
    </row>
    <row r="167" spans="1:18" x14ac:dyDescent="0.2">
      <c r="A167" t="s">
        <v>330</v>
      </c>
      <c r="B167" s="243" t="str">
        <f>VLOOKUP(A167,'Web Based Remittances'!A:C,3,0)</f>
        <v>208w746y</v>
      </c>
      <c r="C167" t="s">
        <v>247</v>
      </c>
      <c r="D167" t="s">
        <v>248</v>
      </c>
      <c r="E167">
        <v>6116300</v>
      </c>
      <c r="F167" s="338"/>
      <c r="G167" s="338"/>
      <c r="N167" s="338"/>
    </row>
    <row r="168" spans="1:18" x14ac:dyDescent="0.2">
      <c r="A168" t="s">
        <v>330</v>
      </c>
      <c r="B168" s="243" t="str">
        <f>VLOOKUP(A168,'Web Based Remittances'!A:C,3,0)</f>
        <v>208w746y</v>
      </c>
      <c r="C168" t="s">
        <v>249</v>
      </c>
      <c r="D168" t="s">
        <v>250</v>
      </c>
      <c r="E168">
        <v>6116200</v>
      </c>
      <c r="F168" s="338"/>
    </row>
    <row r="169" spans="1:18" x14ac:dyDescent="0.2">
      <c r="A169" t="s">
        <v>330</v>
      </c>
      <c r="B169" s="243" t="str">
        <f>VLOOKUP(A169,'Web Based Remittances'!A:C,3,0)</f>
        <v>208w746y</v>
      </c>
      <c r="C169" t="s">
        <v>251</v>
      </c>
      <c r="D169" t="s">
        <v>252</v>
      </c>
      <c r="E169">
        <v>6116610</v>
      </c>
      <c r="F169" s="338"/>
      <c r="G169" s="338"/>
      <c r="H169" s="338"/>
      <c r="I169" s="338"/>
      <c r="J169" s="338"/>
      <c r="L169" s="338"/>
      <c r="M169" s="338"/>
      <c r="N169" s="338"/>
      <c r="O169" s="338"/>
      <c r="P169" s="338"/>
      <c r="Q169" s="338"/>
      <c r="R169" s="338"/>
    </row>
    <row r="170" spans="1:18" x14ac:dyDescent="0.2">
      <c r="A170" t="s">
        <v>330</v>
      </c>
      <c r="B170" s="243" t="str">
        <f>VLOOKUP(A170,'Web Based Remittances'!A:C,3,0)</f>
        <v>208w746y</v>
      </c>
      <c r="C170" t="s">
        <v>253</v>
      </c>
      <c r="D170" t="s">
        <v>254</v>
      </c>
      <c r="E170">
        <v>6116600</v>
      </c>
      <c r="F170" s="338"/>
      <c r="G170" s="338"/>
    </row>
    <row r="171" spans="1:18" x14ac:dyDescent="0.2">
      <c r="A171" t="s">
        <v>330</v>
      </c>
      <c r="B171" s="243" t="str">
        <f>VLOOKUP(A171,'Web Based Remittances'!A:C,3,0)</f>
        <v>208w746y</v>
      </c>
      <c r="C171" t="s">
        <v>255</v>
      </c>
      <c r="D171" t="s">
        <v>256</v>
      </c>
      <c r="E171">
        <v>6121000</v>
      </c>
      <c r="F171" s="338"/>
      <c r="G171" s="338"/>
      <c r="L171" s="338"/>
      <c r="N171" s="338"/>
      <c r="P171" s="338"/>
    </row>
    <row r="172" spans="1:18" x14ac:dyDescent="0.2">
      <c r="A172" t="s">
        <v>330</v>
      </c>
      <c r="B172" s="243" t="str">
        <f>VLOOKUP(A172,'Web Based Remittances'!A:C,3,0)</f>
        <v>208w746y</v>
      </c>
      <c r="C172" t="s">
        <v>257</v>
      </c>
      <c r="D172" t="s">
        <v>258</v>
      </c>
      <c r="E172">
        <v>6122310</v>
      </c>
      <c r="F172" s="338"/>
      <c r="G172" s="338"/>
      <c r="H172" s="338"/>
      <c r="I172" s="338"/>
      <c r="J172" s="338"/>
      <c r="K172" s="338"/>
      <c r="L172" s="338"/>
      <c r="M172" s="338"/>
      <c r="N172" s="338"/>
      <c r="O172" s="338"/>
      <c r="P172" s="338"/>
      <c r="Q172" s="338"/>
      <c r="R172" s="338"/>
    </row>
    <row r="173" spans="1:18" x14ac:dyDescent="0.2">
      <c r="A173" t="s">
        <v>330</v>
      </c>
      <c r="B173" s="243" t="str">
        <f>VLOOKUP(A173,'Web Based Remittances'!A:C,3,0)</f>
        <v>208w746y</v>
      </c>
      <c r="C173" t="s">
        <v>259</v>
      </c>
      <c r="D173" t="s">
        <v>260</v>
      </c>
      <c r="E173">
        <v>6122110</v>
      </c>
      <c r="F173" s="338"/>
    </row>
    <row r="174" spans="1:18" x14ac:dyDescent="0.2">
      <c r="A174" t="s">
        <v>330</v>
      </c>
      <c r="B174" s="243" t="str">
        <f>VLOOKUP(A174,'Web Based Remittances'!A:C,3,0)</f>
        <v>208w746y</v>
      </c>
      <c r="C174" t="s">
        <v>261</v>
      </c>
      <c r="D174" t="s">
        <v>262</v>
      </c>
      <c r="E174">
        <v>6120800</v>
      </c>
      <c r="F174" s="338"/>
    </row>
    <row r="175" spans="1:18" x14ac:dyDescent="0.2">
      <c r="A175" t="s">
        <v>330</v>
      </c>
      <c r="B175" s="243" t="str">
        <f>VLOOKUP(A175,'Web Based Remittances'!A:C,3,0)</f>
        <v>208w746y</v>
      </c>
      <c r="C175" t="s">
        <v>263</v>
      </c>
      <c r="D175" t="s">
        <v>264</v>
      </c>
      <c r="E175">
        <v>6120220</v>
      </c>
      <c r="F175" s="338"/>
      <c r="G175" s="338"/>
      <c r="H175" s="338"/>
      <c r="I175" s="338"/>
      <c r="J175" s="338"/>
      <c r="L175" s="338"/>
      <c r="M175" s="338"/>
      <c r="N175" s="338"/>
      <c r="O175" s="338"/>
      <c r="P175" s="338"/>
      <c r="Q175" s="338"/>
      <c r="R175" s="338"/>
    </row>
    <row r="176" spans="1:18" x14ac:dyDescent="0.2">
      <c r="A176" t="s">
        <v>330</v>
      </c>
      <c r="B176" s="243" t="str">
        <f>VLOOKUP(A176,'Web Based Remittances'!A:C,3,0)</f>
        <v>208w746y</v>
      </c>
      <c r="C176" t="s">
        <v>265</v>
      </c>
      <c r="D176" t="s">
        <v>266</v>
      </c>
      <c r="E176">
        <v>6120600</v>
      </c>
      <c r="F176" s="338"/>
      <c r="L176" s="338"/>
    </row>
    <row r="177" spans="1:18" x14ac:dyDescent="0.2">
      <c r="A177" t="s">
        <v>330</v>
      </c>
      <c r="B177" s="243" t="str">
        <f>VLOOKUP(A177,'Web Based Remittances'!A:C,3,0)</f>
        <v>208w746y</v>
      </c>
      <c r="C177" t="s">
        <v>267</v>
      </c>
      <c r="D177" t="s">
        <v>268</v>
      </c>
      <c r="E177">
        <v>6120400</v>
      </c>
      <c r="F177" s="338"/>
      <c r="I177" s="338"/>
      <c r="L177" s="338"/>
      <c r="N177" s="338"/>
    </row>
    <row r="178" spans="1:18" x14ac:dyDescent="0.2">
      <c r="A178" t="s">
        <v>330</v>
      </c>
      <c r="B178" s="243" t="str">
        <f>VLOOKUP(A178,'Web Based Remittances'!A:C,3,0)</f>
        <v>208w746y</v>
      </c>
      <c r="C178" t="s">
        <v>269</v>
      </c>
      <c r="D178" t="s">
        <v>270</v>
      </c>
      <c r="E178">
        <v>6140130</v>
      </c>
      <c r="F178" s="338"/>
      <c r="G178" s="338"/>
      <c r="H178" s="338"/>
      <c r="I178" s="338"/>
      <c r="L178" s="338"/>
      <c r="M178" s="338"/>
      <c r="N178" s="338"/>
      <c r="O178" s="338"/>
      <c r="P178" s="338"/>
      <c r="Q178" s="338"/>
    </row>
    <row r="179" spans="1:18" x14ac:dyDescent="0.2">
      <c r="A179" t="s">
        <v>330</v>
      </c>
      <c r="B179" s="243" t="str">
        <f>VLOOKUP(A179,'Web Based Remittances'!A:C,3,0)</f>
        <v>208w746y</v>
      </c>
      <c r="C179" t="s">
        <v>271</v>
      </c>
      <c r="D179" t="s">
        <v>272</v>
      </c>
      <c r="E179">
        <v>6142460</v>
      </c>
      <c r="F179" s="338"/>
      <c r="G179" s="338"/>
    </row>
    <row r="180" spans="1:18" x14ac:dyDescent="0.2">
      <c r="A180" t="s">
        <v>330</v>
      </c>
      <c r="B180" s="243" t="str">
        <f>VLOOKUP(A180,'Web Based Remittances'!A:C,3,0)</f>
        <v>208w746y</v>
      </c>
      <c r="C180" t="s">
        <v>273</v>
      </c>
      <c r="D180" t="s">
        <v>274</v>
      </c>
      <c r="E180">
        <v>6142431</v>
      </c>
    </row>
    <row r="181" spans="1:18" x14ac:dyDescent="0.2">
      <c r="A181" t="s">
        <v>330</v>
      </c>
      <c r="B181" s="243" t="str">
        <f>VLOOKUP(A181,'Web Based Remittances'!A:C,3,0)</f>
        <v>208w746y</v>
      </c>
      <c r="C181" t="s">
        <v>275</v>
      </c>
      <c r="D181" t="s">
        <v>276</v>
      </c>
      <c r="E181">
        <v>6142432</v>
      </c>
      <c r="F181" s="338"/>
      <c r="G181" s="338"/>
      <c r="H181" s="338"/>
      <c r="J181" s="338"/>
      <c r="L181" s="338"/>
    </row>
    <row r="182" spans="1:18" x14ac:dyDescent="0.2">
      <c r="A182" t="s">
        <v>330</v>
      </c>
      <c r="B182" s="243" t="str">
        <f>VLOOKUP(A182,'Web Based Remittances'!A:C,3,0)</f>
        <v>208w746y</v>
      </c>
      <c r="C182" t="s">
        <v>277</v>
      </c>
      <c r="D182" t="s">
        <v>278</v>
      </c>
      <c r="E182">
        <v>6142430</v>
      </c>
      <c r="F182" s="338"/>
      <c r="G182" s="338"/>
    </row>
    <row r="183" spans="1:18" x14ac:dyDescent="0.2">
      <c r="A183" t="s">
        <v>330</v>
      </c>
      <c r="B183" s="243" t="str">
        <f>VLOOKUP(A183,'Web Based Remittances'!A:C,3,0)</f>
        <v>208w746y</v>
      </c>
      <c r="C183" t="s">
        <v>279</v>
      </c>
      <c r="D183" t="s">
        <v>280</v>
      </c>
      <c r="E183">
        <v>6142433</v>
      </c>
    </row>
    <row r="184" spans="1:18" x14ac:dyDescent="0.2">
      <c r="A184" t="s">
        <v>330</v>
      </c>
      <c r="B184" s="243" t="str">
        <f>VLOOKUP(A184,'Web Based Remittances'!A:C,3,0)</f>
        <v>208w746y</v>
      </c>
      <c r="C184" t="s">
        <v>281</v>
      </c>
      <c r="D184" t="s">
        <v>282</v>
      </c>
      <c r="E184">
        <v>6142440</v>
      </c>
      <c r="F184" s="338"/>
      <c r="G184" s="338"/>
      <c r="H184" s="338"/>
      <c r="I184" s="338"/>
      <c r="J184" s="338"/>
      <c r="K184" s="338"/>
      <c r="L184" s="338"/>
      <c r="M184" s="338"/>
      <c r="N184" s="338"/>
      <c r="O184" s="338"/>
      <c r="P184" s="338"/>
      <c r="Q184" s="338"/>
      <c r="R184" s="338"/>
    </row>
    <row r="185" spans="1:18" x14ac:dyDescent="0.2">
      <c r="A185" t="s">
        <v>330</v>
      </c>
      <c r="B185" s="243" t="str">
        <f>VLOOKUP(A185,'Web Based Remittances'!A:C,3,0)</f>
        <v>208w746y</v>
      </c>
      <c r="C185" t="s">
        <v>283</v>
      </c>
      <c r="D185" t="s">
        <v>284</v>
      </c>
      <c r="E185">
        <v>6142434</v>
      </c>
      <c r="F185" s="338"/>
      <c r="G185" s="338"/>
      <c r="H185" s="338"/>
      <c r="I185" s="338"/>
      <c r="J185" s="338"/>
      <c r="K185" s="338"/>
      <c r="L185" s="338"/>
      <c r="M185" s="338"/>
      <c r="N185" s="338"/>
      <c r="O185" s="338"/>
      <c r="P185" s="338"/>
      <c r="Q185" s="338"/>
      <c r="R185" s="338"/>
    </row>
    <row r="186" spans="1:18" x14ac:dyDescent="0.2">
      <c r="A186" t="s">
        <v>330</v>
      </c>
      <c r="B186" s="243" t="str">
        <f>VLOOKUP(A186,'Web Based Remittances'!A:C,3,0)</f>
        <v>208w746y</v>
      </c>
      <c r="C186" t="s">
        <v>285</v>
      </c>
      <c r="D186" t="s">
        <v>286</v>
      </c>
      <c r="E186">
        <v>6146100</v>
      </c>
    </row>
    <row r="187" spans="1:18" x14ac:dyDescent="0.2">
      <c r="A187" t="s">
        <v>330</v>
      </c>
      <c r="B187" s="243" t="str">
        <f>VLOOKUP(A187,'Web Based Remittances'!A:C,3,0)</f>
        <v>208w746y</v>
      </c>
      <c r="C187" t="s">
        <v>287</v>
      </c>
      <c r="D187" t="s">
        <v>288</v>
      </c>
      <c r="E187">
        <v>6140000</v>
      </c>
      <c r="F187" s="338"/>
      <c r="G187" s="338"/>
      <c r="H187" s="338"/>
      <c r="I187" s="338"/>
      <c r="J187" s="338"/>
      <c r="K187" s="338"/>
      <c r="L187" s="338"/>
      <c r="M187" s="338"/>
      <c r="N187" s="338"/>
      <c r="O187" s="338"/>
      <c r="P187" s="338"/>
      <c r="Q187" s="338"/>
      <c r="R187" s="338"/>
    </row>
    <row r="188" spans="1:18" x14ac:dyDescent="0.2">
      <c r="A188" t="s">
        <v>330</v>
      </c>
      <c r="B188" s="243" t="str">
        <f>VLOOKUP(A188,'Web Based Remittances'!A:C,3,0)</f>
        <v>208w746y</v>
      </c>
      <c r="C188" t="s">
        <v>289</v>
      </c>
      <c r="D188" t="s">
        <v>290</v>
      </c>
      <c r="E188">
        <v>6121600</v>
      </c>
      <c r="F188" s="338"/>
      <c r="J188" s="338"/>
      <c r="L188" s="338"/>
      <c r="M188" s="338"/>
      <c r="O188" s="338"/>
      <c r="R188" s="338"/>
    </row>
    <row r="189" spans="1:18" x14ac:dyDescent="0.2">
      <c r="A189" t="s">
        <v>330</v>
      </c>
      <c r="B189" s="243" t="str">
        <f>VLOOKUP(A189,'Web Based Remittances'!A:C,3,0)</f>
        <v>208w746y</v>
      </c>
      <c r="C189" t="s">
        <v>291</v>
      </c>
      <c r="D189" t="s">
        <v>292</v>
      </c>
      <c r="E189">
        <v>6151110</v>
      </c>
      <c r="F189" s="338"/>
    </row>
    <row r="190" spans="1:18" x14ac:dyDescent="0.2">
      <c r="A190" t="s">
        <v>330</v>
      </c>
      <c r="B190" s="243" t="str">
        <f>VLOOKUP(A190,'Web Based Remittances'!A:C,3,0)</f>
        <v>208w746y</v>
      </c>
      <c r="C190" t="s">
        <v>293</v>
      </c>
      <c r="D190" t="s">
        <v>294</v>
      </c>
      <c r="E190">
        <v>6140200</v>
      </c>
      <c r="F190" s="338"/>
      <c r="H190" s="338"/>
      <c r="I190" s="338"/>
      <c r="L190" s="338"/>
      <c r="M190" s="338"/>
      <c r="O190" s="338"/>
      <c r="P190" s="338"/>
      <c r="Q190" s="338"/>
      <c r="R190" s="338"/>
    </row>
    <row r="191" spans="1:18" x14ac:dyDescent="0.2">
      <c r="A191" t="s">
        <v>330</v>
      </c>
      <c r="B191" s="243" t="str">
        <f>VLOOKUP(A191,'Web Based Remittances'!A:C,3,0)</f>
        <v>208w746y</v>
      </c>
      <c r="C191" t="s">
        <v>295</v>
      </c>
      <c r="D191" t="s">
        <v>296</v>
      </c>
      <c r="E191">
        <v>6111000</v>
      </c>
      <c r="F191" s="338"/>
      <c r="G191" s="338"/>
      <c r="H191" s="338"/>
      <c r="I191" s="338"/>
      <c r="J191" s="338"/>
      <c r="K191" s="338"/>
      <c r="L191" s="338"/>
      <c r="M191" s="338"/>
      <c r="N191" s="338"/>
      <c r="O191" s="338"/>
      <c r="P191" s="338"/>
      <c r="Q191" s="338"/>
      <c r="R191" s="338"/>
    </row>
    <row r="192" spans="1:18" x14ac:dyDescent="0.2">
      <c r="A192" t="s">
        <v>330</v>
      </c>
      <c r="B192" s="243" t="str">
        <f>VLOOKUP(A192,'Web Based Remittances'!A:C,3,0)</f>
        <v>208w746y</v>
      </c>
      <c r="C192" t="s">
        <v>297</v>
      </c>
      <c r="D192" t="s">
        <v>298</v>
      </c>
      <c r="E192">
        <v>6170100</v>
      </c>
      <c r="F192" s="338"/>
      <c r="G192" s="338"/>
      <c r="H192" s="338"/>
      <c r="I192" s="338"/>
      <c r="J192" s="338"/>
      <c r="L192" s="338"/>
      <c r="M192" s="338"/>
      <c r="N192" s="338"/>
      <c r="O192" s="338"/>
      <c r="P192" s="338"/>
      <c r="Q192" s="338"/>
      <c r="R192" s="338"/>
    </row>
    <row r="193" spans="1:18" x14ac:dyDescent="0.2">
      <c r="A193" t="s">
        <v>330</v>
      </c>
      <c r="B193" s="243" t="str">
        <f>VLOOKUP(A193,'Web Based Remittances'!A:C,3,0)</f>
        <v>208w746y</v>
      </c>
      <c r="C193" t="s">
        <v>299</v>
      </c>
      <c r="D193" t="s">
        <v>300</v>
      </c>
      <c r="E193">
        <v>6170110</v>
      </c>
      <c r="F193" s="338"/>
      <c r="G193" s="338"/>
      <c r="H193" s="338"/>
      <c r="I193" s="338"/>
      <c r="J193" s="338"/>
      <c r="L193" s="338"/>
      <c r="M193" s="338"/>
      <c r="N193" s="338"/>
      <c r="O193" s="338"/>
      <c r="P193" s="338"/>
      <c r="Q193" s="338"/>
      <c r="R193" s="338"/>
    </row>
    <row r="194" spans="1:18" x14ac:dyDescent="0.2">
      <c r="A194" t="s">
        <v>330</v>
      </c>
      <c r="B194" s="243" t="str">
        <f>VLOOKUP(A194,'Web Based Remittances'!A:C,3,0)</f>
        <v>208w746y</v>
      </c>
      <c r="C194" t="s">
        <v>301</v>
      </c>
      <c r="D194" t="s">
        <v>302</v>
      </c>
      <c r="E194">
        <v>6181400</v>
      </c>
    </row>
    <row r="195" spans="1:18" x14ac:dyDescent="0.2">
      <c r="A195" t="s">
        <v>330</v>
      </c>
      <c r="B195" s="243" t="str">
        <f>VLOOKUP(A195,'Web Based Remittances'!A:C,3,0)</f>
        <v>208w746y</v>
      </c>
      <c r="C195" t="s">
        <v>303</v>
      </c>
      <c r="D195" t="s">
        <v>304</v>
      </c>
      <c r="E195">
        <v>6181500</v>
      </c>
    </row>
    <row r="196" spans="1:18" x14ac:dyDescent="0.2">
      <c r="A196" t="s">
        <v>330</v>
      </c>
      <c r="B196" s="243" t="str">
        <f>VLOOKUP(A196,'Web Based Remittances'!A:C,3,0)</f>
        <v>208w746y</v>
      </c>
      <c r="C196" t="s">
        <v>305</v>
      </c>
      <c r="D196" t="s">
        <v>306</v>
      </c>
      <c r="E196">
        <v>6110610</v>
      </c>
      <c r="F196" s="338"/>
      <c r="G196" s="338"/>
      <c r="I196" s="338"/>
      <c r="M196" s="338"/>
      <c r="N196" s="338"/>
      <c r="O196" s="338"/>
      <c r="P196" s="338"/>
      <c r="Q196" s="338"/>
    </row>
    <row r="197" spans="1:18" x14ac:dyDescent="0.2">
      <c r="A197" t="s">
        <v>330</v>
      </c>
      <c r="B197" s="243" t="str">
        <f>VLOOKUP(A197,'Web Based Remittances'!A:C,3,0)</f>
        <v>208w746y</v>
      </c>
      <c r="C197" t="s">
        <v>307</v>
      </c>
      <c r="D197" t="s">
        <v>308</v>
      </c>
      <c r="E197">
        <v>6122340</v>
      </c>
    </row>
    <row r="198" spans="1:18" x14ac:dyDescent="0.2">
      <c r="A198" t="s">
        <v>330</v>
      </c>
      <c r="B198" s="243" t="str">
        <f>VLOOKUP(A198,'Web Based Remittances'!A:C,3,0)</f>
        <v>208w746y</v>
      </c>
      <c r="C198" t="s">
        <v>309</v>
      </c>
      <c r="D198" t="s">
        <v>310</v>
      </c>
      <c r="E198">
        <v>4190170</v>
      </c>
    </row>
    <row r="199" spans="1:18" x14ac:dyDescent="0.2">
      <c r="A199" t="s">
        <v>330</v>
      </c>
      <c r="B199" s="243" t="str">
        <f>VLOOKUP(A199,'Web Based Remittances'!A:C,3,0)</f>
        <v>208w746y</v>
      </c>
      <c r="C199" t="s">
        <v>311</v>
      </c>
      <c r="D199" t="s">
        <v>312</v>
      </c>
      <c r="E199">
        <v>4190430</v>
      </c>
      <c r="F199" s="338"/>
      <c r="G199" s="338"/>
      <c r="H199" s="338"/>
      <c r="I199" s="338"/>
      <c r="J199" s="338"/>
      <c r="L199" s="338"/>
      <c r="M199" s="338"/>
      <c r="N199" s="338"/>
      <c r="O199" s="338"/>
      <c r="P199" s="338"/>
      <c r="Q199" s="338"/>
      <c r="R199" s="338"/>
    </row>
    <row r="200" spans="1:18" x14ac:dyDescent="0.2">
      <c r="A200" t="s">
        <v>330</v>
      </c>
      <c r="B200" s="243" t="str">
        <f>VLOOKUP(A200,'Web Based Remittances'!A:C,3,0)</f>
        <v>208w746y</v>
      </c>
      <c r="C200" t="s">
        <v>313</v>
      </c>
      <c r="D200" t="s">
        <v>314</v>
      </c>
      <c r="E200">
        <v>6181510</v>
      </c>
      <c r="F200" s="338"/>
      <c r="G200" s="338"/>
      <c r="H200" s="338"/>
      <c r="I200" s="338"/>
      <c r="J200" s="338"/>
      <c r="K200" s="338"/>
      <c r="L200" s="338"/>
      <c r="M200" s="338"/>
      <c r="N200" s="338"/>
      <c r="O200" s="338"/>
      <c r="P200" s="338"/>
      <c r="Q200" s="338"/>
      <c r="R200" s="338"/>
    </row>
    <row r="201" spans="1:18" x14ac:dyDescent="0.2">
      <c r="A201" t="s">
        <v>330</v>
      </c>
      <c r="B201" s="243" t="str">
        <f>VLOOKUP(A201,'Web Based Remittances'!A:C,3,0)</f>
        <v>208w746y</v>
      </c>
      <c r="C201" t="s">
        <v>315</v>
      </c>
      <c r="D201" t="s">
        <v>316</v>
      </c>
      <c r="E201">
        <v>6180210</v>
      </c>
      <c r="F201" s="338"/>
      <c r="G201" s="338"/>
      <c r="H201" s="338"/>
      <c r="I201" s="338"/>
      <c r="J201" s="338"/>
      <c r="K201" s="338"/>
      <c r="L201" s="338"/>
      <c r="M201" s="338"/>
      <c r="N201" s="338"/>
      <c r="O201" s="338"/>
      <c r="P201" s="338"/>
      <c r="Q201" s="338"/>
      <c r="R201" s="338"/>
    </row>
    <row r="202" spans="1:18" x14ac:dyDescent="0.2">
      <c r="A202" t="s">
        <v>330</v>
      </c>
      <c r="B202" s="243" t="str">
        <f>VLOOKUP(A202,'Web Based Remittances'!A:C,3,0)</f>
        <v>208w746y</v>
      </c>
      <c r="C202" t="s">
        <v>317</v>
      </c>
      <c r="D202" t="s">
        <v>318</v>
      </c>
      <c r="E202">
        <v>6180200</v>
      </c>
      <c r="F202" s="338"/>
      <c r="G202" s="338"/>
      <c r="H202" s="338"/>
      <c r="I202" s="338"/>
      <c r="J202" s="338"/>
      <c r="K202" s="338"/>
      <c r="L202" s="338"/>
      <c r="M202" s="338"/>
      <c r="N202" s="338"/>
      <c r="O202" s="338"/>
      <c r="P202" s="338"/>
      <c r="Q202" s="338"/>
      <c r="R202" s="338"/>
    </row>
    <row r="203" spans="1:18" x14ac:dyDescent="0.2">
      <c r="A203" t="s">
        <v>330</v>
      </c>
      <c r="B203" s="243" t="str">
        <f>VLOOKUP(A203,'Web Based Remittances'!A:C,3,0)</f>
        <v>208w746y</v>
      </c>
      <c r="C203" t="s">
        <v>319</v>
      </c>
      <c r="D203" t="s">
        <v>320</v>
      </c>
      <c r="E203">
        <v>6180230</v>
      </c>
      <c r="F203" s="338"/>
    </row>
    <row r="204" spans="1:18" x14ac:dyDescent="0.2">
      <c r="A204" t="s">
        <v>330</v>
      </c>
      <c r="B204" s="243" t="str">
        <f>VLOOKUP(A204,'Web Based Remittances'!A:C,3,0)</f>
        <v>208w746y</v>
      </c>
      <c r="C204" t="s">
        <v>321</v>
      </c>
      <c r="D204" t="s">
        <v>272</v>
      </c>
      <c r="E204">
        <v>6180260</v>
      </c>
      <c r="F204" s="338"/>
      <c r="H204" s="338"/>
      <c r="L204" s="338"/>
      <c r="P204" s="338"/>
    </row>
    <row r="205" spans="1:18" x14ac:dyDescent="0.2">
      <c r="A205" t="s">
        <v>330</v>
      </c>
      <c r="B205" s="243" t="str">
        <f>VLOOKUP(A205,'Web Based Remittances'!A:C,3,0)</f>
        <v>208w746y</v>
      </c>
      <c r="C205" t="s">
        <v>322</v>
      </c>
      <c r="D205" t="s">
        <v>323</v>
      </c>
      <c r="E205">
        <v>6180261</v>
      </c>
    </row>
    <row r="206" spans="1:18" x14ac:dyDescent="0.2">
      <c r="A206" t="s">
        <v>330</v>
      </c>
      <c r="B206" s="243" t="str">
        <f>VLOOKUP(A206,'Web Based Remittances'!A:C,3,0)</f>
        <v>208w746y</v>
      </c>
      <c r="C206" t="s">
        <v>324</v>
      </c>
      <c r="D206" t="s">
        <v>325</v>
      </c>
      <c r="E206">
        <v>6180262</v>
      </c>
      <c r="F206" s="338"/>
      <c r="H206" s="338"/>
    </row>
    <row r="207" spans="1:18" x14ac:dyDescent="0.2">
      <c r="A207" t="s">
        <v>330</v>
      </c>
      <c r="B207" s="243" t="str">
        <f>VLOOKUP(A207,'Web Based Remittances'!A:C,3,0)</f>
        <v>208w746y</v>
      </c>
      <c r="C207" t="s">
        <v>326</v>
      </c>
      <c r="D207" t="s">
        <v>280</v>
      </c>
      <c r="E207">
        <v>6180263</v>
      </c>
      <c r="F207" s="338"/>
      <c r="G207" s="338"/>
      <c r="H207" s="338"/>
      <c r="I207" s="338"/>
      <c r="J207" s="338"/>
      <c r="K207" s="338"/>
      <c r="L207" s="338"/>
      <c r="M207" s="338"/>
      <c r="N207" s="338"/>
      <c r="O207" s="338"/>
      <c r="P207" s="338"/>
      <c r="Q207" s="338"/>
      <c r="R207" s="338"/>
    </row>
    <row r="208" spans="1:18" x14ac:dyDescent="0.2">
      <c r="A208" t="s">
        <v>330</v>
      </c>
      <c r="B208" s="243" t="str">
        <f>VLOOKUP(A208,'Web Based Remittances'!A:C,3,0)</f>
        <v>208w746y</v>
      </c>
      <c r="C208" t="s">
        <v>327</v>
      </c>
      <c r="D208" t="s">
        <v>328</v>
      </c>
      <c r="E208">
        <v>6180264</v>
      </c>
      <c r="F208" s="338"/>
      <c r="L208" s="338"/>
    </row>
    <row r="209" spans="1:18" x14ac:dyDescent="0.2">
      <c r="A209" t="s">
        <v>331</v>
      </c>
      <c r="B209" s="243" t="str">
        <f>VLOOKUP(A209,'Web Based Remittances'!A:C,3,0)</f>
        <v>785w778f</v>
      </c>
      <c r="C209" t="s">
        <v>200</v>
      </c>
      <c r="D209" t="s">
        <v>201</v>
      </c>
      <c r="E209">
        <v>4190105</v>
      </c>
      <c r="F209" s="338"/>
      <c r="G209" s="338"/>
      <c r="H209" s="338"/>
      <c r="I209" s="338"/>
      <c r="J209" s="338"/>
      <c r="L209" s="338"/>
      <c r="M209" s="338"/>
      <c r="N209" s="338"/>
      <c r="O209" s="338"/>
      <c r="P209" s="338"/>
      <c r="Q209" s="338"/>
      <c r="R209" s="338"/>
    </row>
    <row r="210" spans="1:18" x14ac:dyDescent="0.2">
      <c r="A210" t="s">
        <v>331</v>
      </c>
      <c r="B210" s="243" t="str">
        <f>VLOOKUP(A210,'Web Based Remittances'!A:C,3,0)</f>
        <v>785w778f</v>
      </c>
      <c r="C210" t="s">
        <v>202</v>
      </c>
      <c r="D210" t="s">
        <v>203</v>
      </c>
      <c r="E210">
        <v>4190110</v>
      </c>
      <c r="F210" s="338"/>
      <c r="G210" s="338"/>
      <c r="J210" s="338"/>
      <c r="M210" s="338"/>
      <c r="P210" s="338"/>
    </row>
    <row r="211" spans="1:18" x14ac:dyDescent="0.2">
      <c r="A211" t="s">
        <v>331</v>
      </c>
      <c r="B211" s="243" t="str">
        <f>VLOOKUP(A211,'Web Based Remittances'!A:C,3,0)</f>
        <v>785w778f</v>
      </c>
      <c r="C211" t="s">
        <v>204</v>
      </c>
      <c r="D211" t="s">
        <v>205</v>
      </c>
      <c r="E211">
        <v>4190120</v>
      </c>
      <c r="F211" s="338"/>
      <c r="G211" s="338"/>
      <c r="H211" s="338"/>
      <c r="I211" s="338"/>
      <c r="J211" s="338"/>
      <c r="K211" s="338"/>
      <c r="L211" s="338"/>
      <c r="M211" s="338"/>
      <c r="N211" s="338"/>
      <c r="O211" s="338"/>
      <c r="P211" s="338"/>
      <c r="Q211" s="338"/>
      <c r="R211" s="338"/>
    </row>
    <row r="212" spans="1:18" x14ac:dyDescent="0.2">
      <c r="A212" t="s">
        <v>331</v>
      </c>
      <c r="B212" s="243" t="str">
        <f>VLOOKUP(A212,'Web Based Remittances'!A:C,3,0)</f>
        <v>785w778f</v>
      </c>
      <c r="C212" t="s">
        <v>206</v>
      </c>
      <c r="D212" t="s">
        <v>207</v>
      </c>
      <c r="E212">
        <v>4190140</v>
      </c>
      <c r="F212" s="338"/>
      <c r="R212" s="338"/>
    </row>
    <row r="213" spans="1:18" x14ac:dyDescent="0.2">
      <c r="A213" t="s">
        <v>331</v>
      </c>
      <c r="B213" s="243" t="str">
        <f>VLOOKUP(A213,'Web Based Remittances'!A:C,3,0)</f>
        <v>785w778f</v>
      </c>
      <c r="C213" t="s">
        <v>208</v>
      </c>
      <c r="D213" t="s">
        <v>209</v>
      </c>
      <c r="E213">
        <v>4190160</v>
      </c>
      <c r="F213" s="338"/>
      <c r="N213" s="338"/>
      <c r="O213" s="338"/>
    </row>
    <row r="214" spans="1:18" x14ac:dyDescent="0.2">
      <c r="A214" t="s">
        <v>331</v>
      </c>
      <c r="B214" s="243" t="str">
        <f>VLOOKUP(A214,'Web Based Remittances'!A:C,3,0)</f>
        <v>785w778f</v>
      </c>
      <c r="C214" t="s">
        <v>210</v>
      </c>
      <c r="D214" t="s">
        <v>211</v>
      </c>
      <c r="E214">
        <v>4190390</v>
      </c>
      <c r="F214" s="338"/>
      <c r="G214" s="338"/>
      <c r="H214" s="338"/>
      <c r="I214" s="338"/>
      <c r="J214" s="338"/>
      <c r="L214" s="338"/>
      <c r="M214" s="338"/>
      <c r="N214" s="338"/>
      <c r="O214" s="338"/>
      <c r="P214" s="338"/>
      <c r="Q214" s="338"/>
      <c r="R214" s="338"/>
    </row>
    <row r="215" spans="1:18" x14ac:dyDescent="0.2">
      <c r="A215" t="s">
        <v>331</v>
      </c>
      <c r="B215" s="243" t="str">
        <f>VLOOKUP(A215,'Web Based Remittances'!A:C,3,0)</f>
        <v>785w778f</v>
      </c>
      <c r="C215" t="s">
        <v>212</v>
      </c>
      <c r="D215" t="s">
        <v>213</v>
      </c>
      <c r="E215">
        <v>4191900</v>
      </c>
      <c r="F215" s="338"/>
      <c r="G215" s="338"/>
      <c r="J215" s="338"/>
      <c r="M215" s="338"/>
      <c r="Q215" s="338"/>
    </row>
    <row r="216" spans="1:18" x14ac:dyDescent="0.2">
      <c r="A216" t="s">
        <v>331</v>
      </c>
      <c r="B216" s="243" t="str">
        <f>VLOOKUP(A216,'Web Based Remittances'!A:C,3,0)</f>
        <v>785w778f</v>
      </c>
      <c r="C216" t="s">
        <v>214</v>
      </c>
      <c r="D216" t="s">
        <v>215</v>
      </c>
      <c r="E216">
        <v>4191100</v>
      </c>
    </row>
    <row r="217" spans="1:18" x14ac:dyDescent="0.2">
      <c r="A217" t="s">
        <v>331</v>
      </c>
      <c r="B217" s="243" t="str">
        <f>VLOOKUP(A217,'Web Based Remittances'!A:C,3,0)</f>
        <v>785w778f</v>
      </c>
      <c r="C217" t="s">
        <v>216</v>
      </c>
      <c r="D217" t="s">
        <v>217</v>
      </c>
      <c r="E217">
        <v>4191110</v>
      </c>
      <c r="F217" s="338"/>
      <c r="G217" s="338"/>
      <c r="I217" s="338"/>
      <c r="L217" s="338"/>
      <c r="M217" s="338"/>
      <c r="O217" s="338"/>
      <c r="R217" s="338"/>
    </row>
    <row r="218" spans="1:18" x14ac:dyDescent="0.2">
      <c r="A218" t="s">
        <v>331</v>
      </c>
      <c r="B218" s="243" t="str">
        <f>VLOOKUP(A218,'Web Based Remittances'!A:C,3,0)</f>
        <v>785w778f</v>
      </c>
      <c r="C218" t="s">
        <v>218</v>
      </c>
      <c r="D218" t="s">
        <v>219</v>
      </c>
      <c r="E218">
        <v>4191600</v>
      </c>
      <c r="F218" s="338"/>
      <c r="R218" s="338"/>
    </row>
    <row r="219" spans="1:18" x14ac:dyDescent="0.2">
      <c r="A219" t="s">
        <v>331</v>
      </c>
      <c r="B219" s="243" t="str">
        <f>VLOOKUP(A219,'Web Based Remittances'!A:C,3,0)</f>
        <v>785w778f</v>
      </c>
      <c r="C219" t="s">
        <v>220</v>
      </c>
      <c r="D219" t="s">
        <v>221</v>
      </c>
      <c r="E219">
        <v>4191610</v>
      </c>
    </row>
    <row r="220" spans="1:18" x14ac:dyDescent="0.2">
      <c r="A220" t="s">
        <v>331</v>
      </c>
      <c r="B220" s="243" t="str">
        <f>VLOOKUP(A220,'Web Based Remittances'!A:C,3,0)</f>
        <v>785w778f</v>
      </c>
      <c r="C220" t="s">
        <v>222</v>
      </c>
      <c r="D220" t="s">
        <v>223</v>
      </c>
      <c r="E220">
        <v>4190410</v>
      </c>
      <c r="F220" s="338"/>
      <c r="G220" s="338"/>
      <c r="H220" s="338"/>
      <c r="I220" s="338"/>
      <c r="J220" s="338"/>
      <c r="L220" s="338"/>
      <c r="M220" s="338"/>
      <c r="N220" s="338"/>
      <c r="O220" s="338"/>
      <c r="P220" s="338"/>
      <c r="Q220" s="338"/>
      <c r="R220" s="338"/>
    </row>
    <row r="221" spans="1:18" x14ac:dyDescent="0.2">
      <c r="A221" t="s">
        <v>331</v>
      </c>
      <c r="B221" s="243" t="str">
        <f>VLOOKUP(A221,'Web Based Remittances'!A:C,3,0)</f>
        <v>785w778f</v>
      </c>
      <c r="C221" t="s">
        <v>224</v>
      </c>
      <c r="D221" t="s">
        <v>225</v>
      </c>
      <c r="E221">
        <v>4190420</v>
      </c>
      <c r="F221" s="338"/>
      <c r="G221" s="338"/>
      <c r="H221" s="338"/>
      <c r="I221" s="338"/>
      <c r="J221" s="338"/>
      <c r="L221" s="338"/>
      <c r="M221" s="338"/>
    </row>
    <row r="222" spans="1:18" x14ac:dyDescent="0.2">
      <c r="A222" t="s">
        <v>331</v>
      </c>
      <c r="B222" s="243" t="str">
        <f>VLOOKUP(A222,'Web Based Remittances'!A:C,3,0)</f>
        <v>785w778f</v>
      </c>
      <c r="C222" t="s">
        <v>226</v>
      </c>
      <c r="D222" t="s">
        <v>227</v>
      </c>
      <c r="E222">
        <v>4190200</v>
      </c>
      <c r="F222" s="338"/>
      <c r="G222" s="338"/>
      <c r="H222" s="338"/>
      <c r="I222" s="338"/>
      <c r="J222" s="338"/>
      <c r="L222" s="338"/>
      <c r="P222" s="338"/>
      <c r="Q222" s="338"/>
      <c r="R222" s="338"/>
    </row>
    <row r="223" spans="1:18" x14ac:dyDescent="0.2">
      <c r="A223" t="s">
        <v>331</v>
      </c>
      <c r="B223" s="243" t="str">
        <f>VLOOKUP(A223,'Web Based Remittances'!A:C,3,0)</f>
        <v>785w778f</v>
      </c>
      <c r="C223" t="s">
        <v>228</v>
      </c>
      <c r="D223" t="s">
        <v>229</v>
      </c>
      <c r="E223">
        <v>4190386</v>
      </c>
      <c r="F223" s="338"/>
      <c r="G223" s="338"/>
      <c r="H223" s="338"/>
      <c r="I223" s="338"/>
      <c r="J223" s="338"/>
      <c r="K223" s="338"/>
      <c r="L223" s="338"/>
      <c r="M223" s="338"/>
      <c r="N223" s="338"/>
      <c r="O223" s="338"/>
      <c r="P223" s="338"/>
      <c r="Q223" s="338"/>
      <c r="R223" s="338"/>
    </row>
    <row r="224" spans="1:18" x14ac:dyDescent="0.2">
      <c r="A224" t="s">
        <v>331</v>
      </c>
      <c r="B224" s="243" t="str">
        <f>VLOOKUP(A224,'Web Based Remittances'!A:C,3,0)</f>
        <v>785w778f</v>
      </c>
      <c r="C224" t="s">
        <v>230</v>
      </c>
      <c r="D224" t="s">
        <v>231</v>
      </c>
      <c r="E224">
        <v>4190387</v>
      </c>
    </row>
    <row r="225" spans="1:18" x14ac:dyDescent="0.2">
      <c r="A225" t="s">
        <v>331</v>
      </c>
      <c r="B225" s="243" t="str">
        <f>VLOOKUP(A225,'Web Based Remittances'!A:C,3,0)</f>
        <v>785w778f</v>
      </c>
      <c r="C225" t="s">
        <v>232</v>
      </c>
      <c r="D225" t="s">
        <v>233</v>
      </c>
      <c r="E225">
        <v>4190388</v>
      </c>
      <c r="F225" s="338"/>
      <c r="R225" s="338"/>
    </row>
    <row r="226" spans="1:18" x14ac:dyDescent="0.2">
      <c r="A226" t="s">
        <v>331</v>
      </c>
      <c r="B226" s="243" t="str">
        <f>VLOOKUP(A226,'Web Based Remittances'!A:C,3,0)</f>
        <v>785w778f</v>
      </c>
      <c r="C226" t="s">
        <v>234</v>
      </c>
      <c r="D226" t="s">
        <v>235</v>
      </c>
      <c r="E226">
        <v>4190380</v>
      </c>
      <c r="F226" s="338"/>
      <c r="G226" s="338"/>
      <c r="H226" s="338"/>
      <c r="I226" s="338"/>
      <c r="J226" s="338"/>
      <c r="K226" s="338"/>
      <c r="L226" s="338"/>
      <c r="M226" s="338"/>
      <c r="N226" s="338"/>
      <c r="O226" s="338"/>
      <c r="P226" s="338"/>
      <c r="Q226" s="338"/>
      <c r="R226" s="338"/>
    </row>
    <row r="227" spans="1:18" x14ac:dyDescent="0.2">
      <c r="A227" t="s">
        <v>331</v>
      </c>
      <c r="B227" s="243" t="str">
        <f>VLOOKUP(A227,'Web Based Remittances'!A:C,3,0)</f>
        <v>785w778f</v>
      </c>
      <c r="C227" t="s">
        <v>236</v>
      </c>
      <c r="D227" t="s">
        <v>237</v>
      </c>
      <c r="E227">
        <v>4190205</v>
      </c>
      <c r="F227" s="338"/>
      <c r="J227" s="338"/>
    </row>
    <row r="228" spans="1:18" x14ac:dyDescent="0.2">
      <c r="A228" t="s">
        <v>331</v>
      </c>
      <c r="B228" s="243" t="str">
        <f>VLOOKUP(A228,'Web Based Remittances'!A:C,3,0)</f>
        <v>785w778f</v>
      </c>
      <c r="C228" t="s">
        <v>238</v>
      </c>
      <c r="D228" t="s">
        <v>239</v>
      </c>
      <c r="E228">
        <v>4190210</v>
      </c>
    </row>
    <row r="229" spans="1:18" x14ac:dyDescent="0.2">
      <c r="A229" t="s">
        <v>331</v>
      </c>
      <c r="B229" s="243" t="str">
        <f>VLOOKUP(A229,'Web Based Remittances'!A:C,3,0)</f>
        <v>785w778f</v>
      </c>
      <c r="C229" t="s">
        <v>14</v>
      </c>
      <c r="D229" t="s">
        <v>240</v>
      </c>
      <c r="E229">
        <v>6110000</v>
      </c>
      <c r="F229" s="338"/>
      <c r="L229" s="338"/>
    </row>
    <row r="230" spans="1:18" x14ac:dyDescent="0.2">
      <c r="A230" t="s">
        <v>331</v>
      </c>
      <c r="B230" s="243" t="str">
        <f>VLOOKUP(A230,'Web Based Remittances'!A:C,3,0)</f>
        <v>785w778f</v>
      </c>
      <c r="C230" t="s">
        <v>23</v>
      </c>
      <c r="D230" t="s">
        <v>241</v>
      </c>
      <c r="E230">
        <v>6110020</v>
      </c>
      <c r="F230" s="338"/>
    </row>
    <row r="231" spans="1:18" x14ac:dyDescent="0.2">
      <c r="A231" t="s">
        <v>331</v>
      </c>
      <c r="B231" s="243" t="str">
        <f>VLOOKUP(A231,'Web Based Remittances'!A:C,3,0)</f>
        <v>785w778f</v>
      </c>
      <c r="C231" t="s">
        <v>31</v>
      </c>
      <c r="D231" t="s">
        <v>242</v>
      </c>
      <c r="E231">
        <v>6110600</v>
      </c>
    </row>
    <row r="232" spans="1:18" x14ac:dyDescent="0.2">
      <c r="A232" t="s">
        <v>331</v>
      </c>
      <c r="B232" s="243" t="str">
        <f>VLOOKUP(A232,'Web Based Remittances'!A:C,3,0)</f>
        <v>785w778f</v>
      </c>
      <c r="C232" t="s">
        <v>38</v>
      </c>
      <c r="D232" t="s">
        <v>243</v>
      </c>
      <c r="E232">
        <v>6110720</v>
      </c>
      <c r="F232" s="338"/>
    </row>
    <row r="233" spans="1:18" x14ac:dyDescent="0.2">
      <c r="A233" t="s">
        <v>331</v>
      </c>
      <c r="B233" s="243" t="str">
        <f>VLOOKUP(A233,'Web Based Remittances'!A:C,3,0)</f>
        <v>785w778f</v>
      </c>
      <c r="C233" t="s">
        <v>42</v>
      </c>
      <c r="D233" t="s">
        <v>244</v>
      </c>
      <c r="E233">
        <v>6110860</v>
      </c>
      <c r="F233" s="338"/>
    </row>
    <row r="234" spans="1:18" x14ac:dyDescent="0.2">
      <c r="A234" t="s">
        <v>331</v>
      </c>
      <c r="B234" s="243" t="str">
        <f>VLOOKUP(A234,'Web Based Remittances'!A:C,3,0)</f>
        <v>785w778f</v>
      </c>
      <c r="C234" t="s">
        <v>46</v>
      </c>
      <c r="D234" t="s">
        <v>245</v>
      </c>
      <c r="E234">
        <v>6110800</v>
      </c>
    </row>
    <row r="235" spans="1:18" x14ac:dyDescent="0.2">
      <c r="A235" t="s">
        <v>331</v>
      </c>
      <c r="B235" s="243" t="str">
        <f>VLOOKUP(A235,'Web Based Remittances'!A:C,3,0)</f>
        <v>785w778f</v>
      </c>
      <c r="C235" t="s">
        <v>50</v>
      </c>
      <c r="D235" t="s">
        <v>246</v>
      </c>
      <c r="E235">
        <v>6110640</v>
      </c>
    </row>
    <row r="236" spans="1:18" x14ac:dyDescent="0.2">
      <c r="A236" t="s">
        <v>331</v>
      </c>
      <c r="B236" s="243" t="str">
        <f>VLOOKUP(A236,'Web Based Remittances'!A:C,3,0)</f>
        <v>785w778f</v>
      </c>
      <c r="C236" t="s">
        <v>247</v>
      </c>
      <c r="D236" t="s">
        <v>248</v>
      </c>
      <c r="E236">
        <v>6116300</v>
      </c>
    </row>
    <row r="237" spans="1:18" x14ac:dyDescent="0.2">
      <c r="A237" t="s">
        <v>331</v>
      </c>
      <c r="B237" s="243" t="str">
        <f>VLOOKUP(A237,'Web Based Remittances'!A:C,3,0)</f>
        <v>785w778f</v>
      </c>
      <c r="C237" t="s">
        <v>249</v>
      </c>
      <c r="D237" t="s">
        <v>250</v>
      </c>
      <c r="E237">
        <v>6116200</v>
      </c>
      <c r="F237" s="338"/>
    </row>
    <row r="238" spans="1:18" x14ac:dyDescent="0.2">
      <c r="A238" t="s">
        <v>331</v>
      </c>
      <c r="B238" s="243" t="str">
        <f>VLOOKUP(A238,'Web Based Remittances'!A:C,3,0)</f>
        <v>785w778f</v>
      </c>
      <c r="C238" t="s">
        <v>251</v>
      </c>
      <c r="D238" t="s">
        <v>252</v>
      </c>
      <c r="E238">
        <v>6116610</v>
      </c>
    </row>
    <row r="239" spans="1:18" x14ac:dyDescent="0.2">
      <c r="A239" t="s">
        <v>331</v>
      </c>
      <c r="B239" s="243" t="str">
        <f>VLOOKUP(A239,'Web Based Remittances'!A:C,3,0)</f>
        <v>785w778f</v>
      </c>
      <c r="C239" t="s">
        <v>253</v>
      </c>
      <c r="D239" t="s">
        <v>254</v>
      </c>
      <c r="E239">
        <v>6116600</v>
      </c>
    </row>
    <row r="240" spans="1:18" x14ac:dyDescent="0.2">
      <c r="A240" t="s">
        <v>331</v>
      </c>
      <c r="B240" s="243" t="str">
        <f>VLOOKUP(A240,'Web Based Remittances'!A:C,3,0)</f>
        <v>785w778f</v>
      </c>
      <c r="C240" t="s">
        <v>255</v>
      </c>
      <c r="D240" t="s">
        <v>256</v>
      </c>
      <c r="E240">
        <v>6121000</v>
      </c>
    </row>
    <row r="241" spans="1:6" x14ac:dyDescent="0.2">
      <c r="A241" t="s">
        <v>331</v>
      </c>
      <c r="B241" s="243" t="str">
        <f>VLOOKUP(A241,'Web Based Remittances'!A:C,3,0)</f>
        <v>785w778f</v>
      </c>
      <c r="C241" t="s">
        <v>257</v>
      </c>
      <c r="D241" t="s">
        <v>258</v>
      </c>
      <c r="E241">
        <v>6122310</v>
      </c>
    </row>
    <row r="242" spans="1:6" x14ac:dyDescent="0.2">
      <c r="A242" t="s">
        <v>331</v>
      </c>
      <c r="B242" s="243" t="str">
        <f>VLOOKUP(A242,'Web Based Remittances'!A:C,3,0)</f>
        <v>785w778f</v>
      </c>
      <c r="C242" t="s">
        <v>259</v>
      </c>
      <c r="D242" t="s">
        <v>260</v>
      </c>
      <c r="E242">
        <v>6122110</v>
      </c>
    </row>
    <row r="243" spans="1:6" x14ac:dyDescent="0.2">
      <c r="A243" t="s">
        <v>331</v>
      </c>
      <c r="B243" s="243" t="str">
        <f>VLOOKUP(A243,'Web Based Remittances'!A:C,3,0)</f>
        <v>785w778f</v>
      </c>
      <c r="C243" t="s">
        <v>261</v>
      </c>
      <c r="D243" t="s">
        <v>262</v>
      </c>
      <c r="E243">
        <v>6120800</v>
      </c>
      <c r="F243" s="338"/>
    </row>
    <row r="244" spans="1:6" x14ac:dyDescent="0.2">
      <c r="A244" t="s">
        <v>331</v>
      </c>
      <c r="B244" s="243" t="str">
        <f>VLOOKUP(A244,'Web Based Remittances'!A:C,3,0)</f>
        <v>785w778f</v>
      </c>
      <c r="C244" t="s">
        <v>263</v>
      </c>
      <c r="D244" t="s">
        <v>264</v>
      </c>
      <c r="E244">
        <v>6120220</v>
      </c>
    </row>
    <row r="245" spans="1:6" x14ac:dyDescent="0.2">
      <c r="A245" t="s">
        <v>331</v>
      </c>
      <c r="B245" s="243" t="str">
        <f>VLOOKUP(A245,'Web Based Remittances'!A:C,3,0)</f>
        <v>785w778f</v>
      </c>
      <c r="C245" t="s">
        <v>265</v>
      </c>
      <c r="D245" t="s">
        <v>266</v>
      </c>
      <c r="E245">
        <v>6120600</v>
      </c>
    </row>
    <row r="246" spans="1:6" x14ac:dyDescent="0.2">
      <c r="A246" t="s">
        <v>331</v>
      </c>
      <c r="B246" s="243" t="str">
        <f>VLOOKUP(A246,'Web Based Remittances'!A:C,3,0)</f>
        <v>785w778f</v>
      </c>
      <c r="C246" t="s">
        <v>267</v>
      </c>
      <c r="D246" t="s">
        <v>268</v>
      </c>
      <c r="E246">
        <v>6120400</v>
      </c>
    </row>
    <row r="247" spans="1:6" x14ac:dyDescent="0.2">
      <c r="A247" t="s">
        <v>331</v>
      </c>
      <c r="B247" s="243" t="str">
        <f>VLOOKUP(A247,'Web Based Remittances'!A:C,3,0)</f>
        <v>785w778f</v>
      </c>
      <c r="C247" t="s">
        <v>269</v>
      </c>
      <c r="D247" t="s">
        <v>270</v>
      </c>
      <c r="E247">
        <v>6140130</v>
      </c>
      <c r="F247" s="338"/>
    </row>
    <row r="248" spans="1:6" x14ac:dyDescent="0.2">
      <c r="A248" t="s">
        <v>331</v>
      </c>
      <c r="B248" s="243" t="str">
        <f>VLOOKUP(A248,'Web Based Remittances'!A:C,3,0)</f>
        <v>785w778f</v>
      </c>
      <c r="C248" t="s">
        <v>271</v>
      </c>
      <c r="D248" t="s">
        <v>272</v>
      </c>
      <c r="E248">
        <v>6142460</v>
      </c>
    </row>
    <row r="249" spans="1:6" x14ac:dyDescent="0.2">
      <c r="A249" t="s">
        <v>331</v>
      </c>
      <c r="B249" s="243" t="str">
        <f>VLOOKUP(A249,'Web Based Remittances'!A:C,3,0)</f>
        <v>785w778f</v>
      </c>
      <c r="C249" t="s">
        <v>273</v>
      </c>
      <c r="D249" t="s">
        <v>274</v>
      </c>
      <c r="E249">
        <v>6142431</v>
      </c>
    </row>
    <row r="250" spans="1:6" x14ac:dyDescent="0.2">
      <c r="A250" t="s">
        <v>331</v>
      </c>
      <c r="B250" s="243" t="str">
        <f>VLOOKUP(A250,'Web Based Remittances'!A:C,3,0)</f>
        <v>785w778f</v>
      </c>
      <c r="C250" t="s">
        <v>275</v>
      </c>
      <c r="D250" t="s">
        <v>276</v>
      </c>
      <c r="E250">
        <v>6142432</v>
      </c>
      <c r="F250" s="338"/>
    </row>
    <row r="251" spans="1:6" x14ac:dyDescent="0.2">
      <c r="A251" t="s">
        <v>331</v>
      </c>
      <c r="B251" s="243" t="str">
        <f>VLOOKUP(A251,'Web Based Remittances'!A:C,3,0)</f>
        <v>785w778f</v>
      </c>
      <c r="C251" t="s">
        <v>277</v>
      </c>
      <c r="D251" t="s">
        <v>278</v>
      </c>
      <c r="E251">
        <v>6142430</v>
      </c>
    </row>
    <row r="252" spans="1:6" x14ac:dyDescent="0.2">
      <c r="A252" t="s">
        <v>331</v>
      </c>
      <c r="B252" s="243" t="str">
        <f>VLOOKUP(A252,'Web Based Remittances'!A:C,3,0)</f>
        <v>785w778f</v>
      </c>
      <c r="C252" t="s">
        <v>279</v>
      </c>
      <c r="D252" t="s">
        <v>280</v>
      </c>
      <c r="E252">
        <v>6142433</v>
      </c>
      <c r="F252" s="338"/>
    </row>
    <row r="253" spans="1:6" x14ac:dyDescent="0.2">
      <c r="A253" t="s">
        <v>331</v>
      </c>
      <c r="B253" s="243" t="str">
        <f>VLOOKUP(A253,'Web Based Remittances'!A:C,3,0)</f>
        <v>785w778f</v>
      </c>
      <c r="C253" t="s">
        <v>281</v>
      </c>
      <c r="D253" t="s">
        <v>282</v>
      </c>
      <c r="E253">
        <v>6142440</v>
      </c>
      <c r="F253" s="338"/>
    </row>
    <row r="254" spans="1:6" x14ac:dyDescent="0.2">
      <c r="A254" t="s">
        <v>331</v>
      </c>
      <c r="B254" s="243" t="str">
        <f>VLOOKUP(A254,'Web Based Remittances'!A:C,3,0)</f>
        <v>785w778f</v>
      </c>
      <c r="C254" t="s">
        <v>283</v>
      </c>
      <c r="D254" t="s">
        <v>284</v>
      </c>
      <c r="E254">
        <v>6142434</v>
      </c>
      <c r="F254" s="338"/>
    </row>
    <row r="255" spans="1:6" x14ac:dyDescent="0.2">
      <c r="A255" t="s">
        <v>331</v>
      </c>
      <c r="B255" s="243" t="str">
        <f>VLOOKUP(A255,'Web Based Remittances'!A:C,3,0)</f>
        <v>785w778f</v>
      </c>
      <c r="C255" t="s">
        <v>285</v>
      </c>
      <c r="D255" t="s">
        <v>286</v>
      </c>
      <c r="E255">
        <v>6146100</v>
      </c>
    </row>
    <row r="256" spans="1:6" x14ac:dyDescent="0.2">
      <c r="A256" t="s">
        <v>331</v>
      </c>
      <c r="B256" s="243" t="str">
        <f>VLOOKUP(A256,'Web Based Remittances'!A:C,3,0)</f>
        <v>785w778f</v>
      </c>
      <c r="C256" t="s">
        <v>287</v>
      </c>
      <c r="D256" t="s">
        <v>288</v>
      </c>
      <c r="E256">
        <v>6140000</v>
      </c>
      <c r="F256" s="338"/>
    </row>
    <row r="257" spans="1:6" x14ac:dyDescent="0.2">
      <c r="A257" t="s">
        <v>331</v>
      </c>
      <c r="B257" s="243" t="str">
        <f>VLOOKUP(A257,'Web Based Remittances'!A:C,3,0)</f>
        <v>785w778f</v>
      </c>
      <c r="C257" t="s">
        <v>289</v>
      </c>
      <c r="D257" t="s">
        <v>290</v>
      </c>
      <c r="E257">
        <v>6121600</v>
      </c>
      <c r="F257" s="338"/>
    </row>
    <row r="258" spans="1:6" x14ac:dyDescent="0.2">
      <c r="A258" t="s">
        <v>331</v>
      </c>
      <c r="B258" s="243" t="str">
        <f>VLOOKUP(A258,'Web Based Remittances'!A:C,3,0)</f>
        <v>785w778f</v>
      </c>
      <c r="C258" t="s">
        <v>291</v>
      </c>
      <c r="D258" t="s">
        <v>292</v>
      </c>
      <c r="E258">
        <v>6151110</v>
      </c>
      <c r="F258" s="338"/>
    </row>
    <row r="259" spans="1:6" x14ac:dyDescent="0.2">
      <c r="A259" t="s">
        <v>331</v>
      </c>
      <c r="B259" s="243" t="str">
        <f>VLOOKUP(A259,'Web Based Remittances'!A:C,3,0)</f>
        <v>785w778f</v>
      </c>
      <c r="C259" t="s">
        <v>293</v>
      </c>
      <c r="D259" t="s">
        <v>294</v>
      </c>
      <c r="E259">
        <v>6140200</v>
      </c>
    </row>
    <row r="260" spans="1:6" x14ac:dyDescent="0.2">
      <c r="A260" t="s">
        <v>331</v>
      </c>
      <c r="B260" s="243" t="str">
        <f>VLOOKUP(A260,'Web Based Remittances'!A:C,3,0)</f>
        <v>785w778f</v>
      </c>
      <c r="C260" t="s">
        <v>295</v>
      </c>
      <c r="D260" t="s">
        <v>296</v>
      </c>
      <c r="E260">
        <v>6111000</v>
      </c>
    </row>
    <row r="261" spans="1:6" x14ac:dyDescent="0.2">
      <c r="A261" t="s">
        <v>331</v>
      </c>
      <c r="B261" s="243" t="str">
        <f>VLOOKUP(A261,'Web Based Remittances'!A:C,3,0)</f>
        <v>785w778f</v>
      </c>
      <c r="C261" t="s">
        <v>297</v>
      </c>
      <c r="D261" t="s">
        <v>298</v>
      </c>
      <c r="E261">
        <v>6170100</v>
      </c>
      <c r="F261" s="338"/>
    </row>
    <row r="262" spans="1:6" x14ac:dyDescent="0.2">
      <c r="A262" t="s">
        <v>331</v>
      </c>
      <c r="B262" s="243" t="str">
        <f>VLOOKUP(A262,'Web Based Remittances'!A:C,3,0)</f>
        <v>785w778f</v>
      </c>
      <c r="C262" t="s">
        <v>299</v>
      </c>
      <c r="D262" t="s">
        <v>300</v>
      </c>
      <c r="E262">
        <v>6170110</v>
      </c>
      <c r="F262" s="338"/>
    </row>
    <row r="263" spans="1:6" x14ac:dyDescent="0.2">
      <c r="A263" t="s">
        <v>331</v>
      </c>
      <c r="B263" s="243" t="str">
        <f>VLOOKUP(A263,'Web Based Remittances'!A:C,3,0)</f>
        <v>785w778f</v>
      </c>
      <c r="C263" t="s">
        <v>301</v>
      </c>
      <c r="D263" t="s">
        <v>302</v>
      </c>
      <c r="E263">
        <v>6181400</v>
      </c>
      <c r="F263" s="338"/>
    </row>
    <row r="264" spans="1:6" x14ac:dyDescent="0.2">
      <c r="A264" t="s">
        <v>331</v>
      </c>
      <c r="B264" s="243" t="str">
        <f>VLOOKUP(A264,'Web Based Remittances'!A:C,3,0)</f>
        <v>785w778f</v>
      </c>
      <c r="C264" t="s">
        <v>303</v>
      </c>
      <c r="D264" t="s">
        <v>304</v>
      </c>
      <c r="E264">
        <v>6181500</v>
      </c>
    </row>
    <row r="265" spans="1:6" x14ac:dyDescent="0.2">
      <c r="A265" t="s">
        <v>331</v>
      </c>
      <c r="B265" s="243" t="str">
        <f>VLOOKUP(A265,'Web Based Remittances'!A:C,3,0)</f>
        <v>785w778f</v>
      </c>
      <c r="C265" t="s">
        <v>305</v>
      </c>
      <c r="D265" t="s">
        <v>306</v>
      </c>
      <c r="E265">
        <v>6110610</v>
      </c>
    </row>
    <row r="266" spans="1:6" x14ac:dyDescent="0.2">
      <c r="A266" t="s">
        <v>331</v>
      </c>
      <c r="B266" s="243" t="str">
        <f>VLOOKUP(A266,'Web Based Remittances'!A:C,3,0)</f>
        <v>785w778f</v>
      </c>
      <c r="C266" t="s">
        <v>307</v>
      </c>
      <c r="D266" t="s">
        <v>308</v>
      </c>
      <c r="E266">
        <v>6122340</v>
      </c>
      <c r="F266" s="338"/>
    </row>
    <row r="267" spans="1:6" x14ac:dyDescent="0.2">
      <c r="A267" t="s">
        <v>331</v>
      </c>
      <c r="B267" s="243" t="str">
        <f>VLOOKUP(A267,'Web Based Remittances'!A:C,3,0)</f>
        <v>785w778f</v>
      </c>
      <c r="C267" t="s">
        <v>309</v>
      </c>
      <c r="D267" t="s">
        <v>310</v>
      </c>
      <c r="E267">
        <v>4190170</v>
      </c>
    </row>
    <row r="268" spans="1:6" x14ac:dyDescent="0.2">
      <c r="A268" t="s">
        <v>331</v>
      </c>
      <c r="B268" s="243" t="str">
        <f>VLOOKUP(A268,'Web Based Remittances'!A:C,3,0)</f>
        <v>785w778f</v>
      </c>
      <c r="C268" t="s">
        <v>311</v>
      </c>
      <c r="D268" t="s">
        <v>312</v>
      </c>
      <c r="E268">
        <v>4190430</v>
      </c>
      <c r="F268" s="338"/>
    </row>
    <row r="269" spans="1:6" x14ac:dyDescent="0.2">
      <c r="A269" t="s">
        <v>331</v>
      </c>
      <c r="B269" s="243" t="str">
        <f>VLOOKUP(A269,'Web Based Remittances'!A:C,3,0)</f>
        <v>785w778f</v>
      </c>
      <c r="C269" t="s">
        <v>313</v>
      </c>
      <c r="D269" t="s">
        <v>314</v>
      </c>
      <c r="E269">
        <v>6181510</v>
      </c>
    </row>
    <row r="270" spans="1:6" x14ac:dyDescent="0.2">
      <c r="A270" t="s">
        <v>331</v>
      </c>
      <c r="B270" s="243" t="str">
        <f>VLOOKUP(A270,'Web Based Remittances'!A:C,3,0)</f>
        <v>785w778f</v>
      </c>
      <c r="C270" t="s">
        <v>315</v>
      </c>
      <c r="D270" t="s">
        <v>316</v>
      </c>
      <c r="E270">
        <v>6180210</v>
      </c>
    </row>
    <row r="271" spans="1:6" x14ac:dyDescent="0.2">
      <c r="A271" t="s">
        <v>331</v>
      </c>
      <c r="B271" s="243" t="str">
        <f>VLOOKUP(A271,'Web Based Remittances'!A:C,3,0)</f>
        <v>785w778f</v>
      </c>
      <c r="C271" t="s">
        <v>317</v>
      </c>
      <c r="D271" t="s">
        <v>318</v>
      </c>
      <c r="E271">
        <v>6180200</v>
      </c>
    </row>
    <row r="272" spans="1:6" x14ac:dyDescent="0.2">
      <c r="A272" t="s">
        <v>331</v>
      </c>
      <c r="B272" s="243" t="str">
        <f>VLOOKUP(A272,'Web Based Remittances'!A:C,3,0)</f>
        <v>785w778f</v>
      </c>
      <c r="C272" t="s">
        <v>319</v>
      </c>
      <c r="D272" t="s">
        <v>320</v>
      </c>
      <c r="E272">
        <v>6180230</v>
      </c>
      <c r="F272" s="338"/>
    </row>
    <row r="273" spans="1:18" x14ac:dyDescent="0.2">
      <c r="A273" t="s">
        <v>331</v>
      </c>
      <c r="B273" s="243" t="str">
        <f>VLOOKUP(A273,'Web Based Remittances'!A:C,3,0)</f>
        <v>785w778f</v>
      </c>
      <c r="C273" t="s">
        <v>321</v>
      </c>
      <c r="D273" t="s">
        <v>272</v>
      </c>
      <c r="E273">
        <v>6180260</v>
      </c>
    </row>
    <row r="274" spans="1:18" x14ac:dyDescent="0.2">
      <c r="A274" t="s">
        <v>331</v>
      </c>
      <c r="B274" s="243" t="str">
        <f>VLOOKUP(A274,'Web Based Remittances'!A:C,3,0)</f>
        <v>785w778f</v>
      </c>
      <c r="C274" t="s">
        <v>322</v>
      </c>
      <c r="D274" t="s">
        <v>323</v>
      </c>
      <c r="E274">
        <v>6180261</v>
      </c>
    </row>
    <row r="275" spans="1:18" x14ac:dyDescent="0.2">
      <c r="A275" t="s">
        <v>331</v>
      </c>
      <c r="B275" s="243" t="str">
        <f>VLOOKUP(A275,'Web Based Remittances'!A:C,3,0)</f>
        <v>785w778f</v>
      </c>
      <c r="C275" t="s">
        <v>324</v>
      </c>
      <c r="D275" t="s">
        <v>325</v>
      </c>
      <c r="E275">
        <v>6180262</v>
      </c>
    </row>
    <row r="276" spans="1:18" x14ac:dyDescent="0.2">
      <c r="A276" t="s">
        <v>331</v>
      </c>
      <c r="B276" s="243" t="str">
        <f>VLOOKUP(A276,'Web Based Remittances'!A:C,3,0)</f>
        <v>785w778f</v>
      </c>
      <c r="C276" t="s">
        <v>326</v>
      </c>
      <c r="D276" t="s">
        <v>280</v>
      </c>
      <c r="E276">
        <v>6180263</v>
      </c>
      <c r="F276" s="338"/>
    </row>
    <row r="277" spans="1:18" x14ac:dyDescent="0.2">
      <c r="A277" t="s">
        <v>331</v>
      </c>
      <c r="B277" s="243" t="str">
        <f>VLOOKUP(A277,'Web Based Remittances'!A:C,3,0)</f>
        <v>785w778f</v>
      </c>
      <c r="C277" t="s">
        <v>327</v>
      </c>
      <c r="D277" t="s">
        <v>328</v>
      </c>
      <c r="E277">
        <v>6180264</v>
      </c>
    </row>
    <row r="278" spans="1:18" x14ac:dyDescent="0.2">
      <c r="A278" t="s">
        <v>332</v>
      </c>
      <c r="B278" s="243" t="str">
        <f>VLOOKUP(A278,'Web Based Remittances'!A:C,3,0)</f>
        <v>356i515x</v>
      </c>
      <c r="C278" t="s">
        <v>200</v>
      </c>
      <c r="D278" t="s">
        <v>201</v>
      </c>
      <c r="E278">
        <v>4190105</v>
      </c>
      <c r="F278" s="338"/>
      <c r="G278" s="338"/>
      <c r="H278" s="338"/>
      <c r="I278" s="338"/>
      <c r="J278" s="338"/>
      <c r="K278" s="338"/>
      <c r="L278" s="338"/>
      <c r="M278" s="338"/>
      <c r="N278" s="338"/>
      <c r="O278" s="338"/>
      <c r="P278" s="338"/>
      <c r="Q278" s="338"/>
      <c r="R278" s="338"/>
    </row>
    <row r="279" spans="1:18" x14ac:dyDescent="0.2">
      <c r="A279" t="s">
        <v>332</v>
      </c>
      <c r="B279" s="243" t="str">
        <f>VLOOKUP(A279,'Web Based Remittances'!A:C,3,0)</f>
        <v>356i515x</v>
      </c>
      <c r="C279" t="s">
        <v>202</v>
      </c>
      <c r="D279" t="s">
        <v>203</v>
      </c>
      <c r="E279">
        <v>4190110</v>
      </c>
      <c r="F279" s="338"/>
      <c r="G279" s="338"/>
      <c r="H279" s="338"/>
      <c r="I279" s="338"/>
      <c r="J279" s="338"/>
      <c r="K279" s="338"/>
      <c r="L279" s="338"/>
      <c r="M279" s="338"/>
      <c r="N279" s="338"/>
      <c r="O279" s="338"/>
      <c r="P279" s="338"/>
      <c r="Q279" s="338"/>
      <c r="R279" s="338"/>
    </row>
    <row r="280" spans="1:18" x14ac:dyDescent="0.2">
      <c r="A280" t="s">
        <v>332</v>
      </c>
      <c r="B280" s="243" t="str">
        <f>VLOOKUP(A280,'Web Based Remittances'!A:C,3,0)</f>
        <v>356i515x</v>
      </c>
      <c r="C280" t="s">
        <v>204</v>
      </c>
      <c r="D280" t="s">
        <v>205</v>
      </c>
      <c r="E280">
        <v>4190120</v>
      </c>
      <c r="F280" s="338"/>
      <c r="G280" s="338"/>
      <c r="H280" s="338"/>
      <c r="I280" s="338"/>
      <c r="J280" s="338"/>
      <c r="K280" s="338"/>
      <c r="L280" s="338"/>
      <c r="M280" s="338"/>
      <c r="N280" s="338"/>
      <c r="O280" s="338"/>
      <c r="P280" s="338"/>
      <c r="Q280" s="338"/>
      <c r="R280" s="338"/>
    </row>
    <row r="281" spans="1:18" x14ac:dyDescent="0.2">
      <c r="A281" t="s">
        <v>332</v>
      </c>
      <c r="B281" s="243" t="str">
        <f>VLOOKUP(A281,'Web Based Remittances'!A:C,3,0)</f>
        <v>356i515x</v>
      </c>
      <c r="C281" t="s">
        <v>206</v>
      </c>
      <c r="D281" t="s">
        <v>207</v>
      </c>
      <c r="E281">
        <v>4190140</v>
      </c>
      <c r="F281" s="338"/>
      <c r="G281" s="338"/>
      <c r="H281" s="338"/>
      <c r="I281" s="338"/>
      <c r="J281" s="338"/>
      <c r="K281" s="338"/>
      <c r="L281" s="338"/>
      <c r="M281" s="338"/>
      <c r="N281" s="338"/>
      <c r="O281" s="338"/>
      <c r="P281" s="338"/>
      <c r="Q281" s="338"/>
      <c r="R281" s="338"/>
    </row>
    <row r="282" spans="1:18" x14ac:dyDescent="0.2">
      <c r="A282" t="s">
        <v>332</v>
      </c>
      <c r="B282" s="243" t="str">
        <f>VLOOKUP(A282,'Web Based Remittances'!A:C,3,0)</f>
        <v>356i515x</v>
      </c>
      <c r="C282" t="s">
        <v>208</v>
      </c>
      <c r="D282" t="s">
        <v>209</v>
      </c>
      <c r="E282">
        <v>4190160</v>
      </c>
      <c r="F282" s="338"/>
      <c r="I282" s="338"/>
      <c r="L282" s="338"/>
      <c r="O282" s="338"/>
      <c r="R282" s="338"/>
    </row>
    <row r="283" spans="1:18" x14ac:dyDescent="0.2">
      <c r="A283" t="s">
        <v>332</v>
      </c>
      <c r="B283" s="243" t="str">
        <f>VLOOKUP(A283,'Web Based Remittances'!A:C,3,0)</f>
        <v>356i515x</v>
      </c>
      <c r="C283" t="s">
        <v>210</v>
      </c>
      <c r="D283" t="s">
        <v>211</v>
      </c>
      <c r="E283">
        <v>4190390</v>
      </c>
      <c r="F283" s="338"/>
    </row>
    <row r="284" spans="1:18" x14ac:dyDescent="0.2">
      <c r="A284" t="s">
        <v>332</v>
      </c>
      <c r="B284" s="243" t="str">
        <f>VLOOKUP(A284,'Web Based Remittances'!A:C,3,0)</f>
        <v>356i515x</v>
      </c>
      <c r="C284" t="s">
        <v>212</v>
      </c>
      <c r="D284" t="s">
        <v>213</v>
      </c>
      <c r="E284">
        <v>4191900</v>
      </c>
      <c r="F284" s="338"/>
      <c r="G284" s="338"/>
      <c r="I284" s="338"/>
      <c r="L284" s="338"/>
      <c r="M284" s="338"/>
      <c r="P284" s="338"/>
      <c r="R284" s="338"/>
    </row>
    <row r="285" spans="1:18" x14ac:dyDescent="0.2">
      <c r="A285" t="s">
        <v>332</v>
      </c>
      <c r="B285" s="243" t="str">
        <f>VLOOKUP(A285,'Web Based Remittances'!A:C,3,0)</f>
        <v>356i515x</v>
      </c>
      <c r="C285" t="s">
        <v>214</v>
      </c>
      <c r="D285" t="s">
        <v>215</v>
      </c>
      <c r="E285">
        <v>4191100</v>
      </c>
      <c r="F285" s="338"/>
      <c r="G285" s="338"/>
      <c r="H285" s="338"/>
      <c r="I285" s="338"/>
      <c r="J285" s="338"/>
      <c r="K285" s="338"/>
      <c r="L285" s="338"/>
      <c r="M285" s="338"/>
      <c r="N285" s="338"/>
      <c r="O285" s="338"/>
      <c r="P285" s="338"/>
      <c r="Q285" s="338"/>
      <c r="R285" s="338"/>
    </row>
    <row r="286" spans="1:18" x14ac:dyDescent="0.2">
      <c r="A286" t="s">
        <v>332</v>
      </c>
      <c r="B286" s="243" t="str">
        <f>VLOOKUP(A286,'Web Based Remittances'!A:C,3,0)</f>
        <v>356i515x</v>
      </c>
      <c r="C286" t="s">
        <v>216</v>
      </c>
      <c r="D286" t="s">
        <v>217</v>
      </c>
      <c r="E286">
        <v>4191110</v>
      </c>
      <c r="F286" s="338"/>
      <c r="G286" s="338"/>
      <c r="H286" s="338"/>
      <c r="I286" s="338"/>
      <c r="J286" s="338"/>
      <c r="K286" s="338"/>
      <c r="L286" s="338"/>
      <c r="M286" s="338"/>
      <c r="N286" s="338"/>
      <c r="O286" s="338"/>
      <c r="P286" s="338"/>
      <c r="Q286" s="338"/>
      <c r="R286" s="338"/>
    </row>
    <row r="287" spans="1:18" x14ac:dyDescent="0.2">
      <c r="A287" t="s">
        <v>332</v>
      </c>
      <c r="B287" s="243" t="str">
        <f>VLOOKUP(A287,'Web Based Remittances'!A:C,3,0)</f>
        <v>356i515x</v>
      </c>
      <c r="C287" t="s">
        <v>218</v>
      </c>
      <c r="D287" t="s">
        <v>219</v>
      </c>
      <c r="E287">
        <v>4191600</v>
      </c>
    </row>
    <row r="288" spans="1:18" x14ac:dyDescent="0.2">
      <c r="A288" t="s">
        <v>332</v>
      </c>
      <c r="B288" s="243" t="str">
        <f>VLOOKUP(A288,'Web Based Remittances'!A:C,3,0)</f>
        <v>356i515x</v>
      </c>
      <c r="C288" t="s">
        <v>220</v>
      </c>
      <c r="D288" t="s">
        <v>221</v>
      </c>
      <c r="E288">
        <v>4191610</v>
      </c>
    </row>
    <row r="289" spans="1:18" x14ac:dyDescent="0.2">
      <c r="A289" t="s">
        <v>332</v>
      </c>
      <c r="B289" s="243" t="str">
        <f>VLOOKUP(A289,'Web Based Remittances'!A:C,3,0)</f>
        <v>356i515x</v>
      </c>
      <c r="C289" t="s">
        <v>222</v>
      </c>
      <c r="D289" t="s">
        <v>223</v>
      </c>
      <c r="E289">
        <v>4190410</v>
      </c>
    </row>
    <row r="290" spans="1:18" x14ac:dyDescent="0.2">
      <c r="A290" t="s">
        <v>332</v>
      </c>
      <c r="B290" s="243" t="str">
        <f>VLOOKUP(A290,'Web Based Remittances'!A:C,3,0)</f>
        <v>356i515x</v>
      </c>
      <c r="C290" t="s">
        <v>224</v>
      </c>
      <c r="D290" t="s">
        <v>225</v>
      </c>
      <c r="E290">
        <v>4190420</v>
      </c>
      <c r="F290" s="338"/>
      <c r="I290" s="338"/>
      <c r="M290" s="338"/>
      <c r="P290" s="338"/>
    </row>
    <row r="291" spans="1:18" x14ac:dyDescent="0.2">
      <c r="A291" t="s">
        <v>332</v>
      </c>
      <c r="B291" s="243" t="str">
        <f>VLOOKUP(A291,'Web Based Remittances'!A:C,3,0)</f>
        <v>356i515x</v>
      </c>
      <c r="C291" t="s">
        <v>226</v>
      </c>
      <c r="D291" t="s">
        <v>227</v>
      </c>
      <c r="E291">
        <v>4190200</v>
      </c>
      <c r="F291" s="338"/>
      <c r="O291" s="338"/>
      <c r="R291" s="338"/>
    </row>
    <row r="292" spans="1:18" x14ac:dyDescent="0.2">
      <c r="A292" t="s">
        <v>332</v>
      </c>
      <c r="B292" s="243" t="str">
        <f>VLOOKUP(A292,'Web Based Remittances'!A:C,3,0)</f>
        <v>356i515x</v>
      </c>
      <c r="C292" t="s">
        <v>228</v>
      </c>
      <c r="D292" t="s">
        <v>229</v>
      </c>
      <c r="E292">
        <v>4190386</v>
      </c>
    </row>
    <row r="293" spans="1:18" x14ac:dyDescent="0.2">
      <c r="A293" t="s">
        <v>332</v>
      </c>
      <c r="B293" s="243" t="str">
        <f>VLOOKUP(A293,'Web Based Remittances'!A:C,3,0)</f>
        <v>356i515x</v>
      </c>
      <c r="C293" t="s">
        <v>230</v>
      </c>
      <c r="D293" t="s">
        <v>231</v>
      </c>
      <c r="E293">
        <v>4190387</v>
      </c>
    </row>
    <row r="294" spans="1:18" x14ac:dyDescent="0.2">
      <c r="A294" t="s">
        <v>332</v>
      </c>
      <c r="B294" s="243" t="str">
        <f>VLOOKUP(A294,'Web Based Remittances'!A:C,3,0)</f>
        <v>356i515x</v>
      </c>
      <c r="C294" t="s">
        <v>232</v>
      </c>
      <c r="D294" t="s">
        <v>233</v>
      </c>
      <c r="E294">
        <v>4190388</v>
      </c>
    </row>
    <row r="295" spans="1:18" x14ac:dyDescent="0.2">
      <c r="A295" t="s">
        <v>332</v>
      </c>
      <c r="B295" s="243" t="str">
        <f>VLOOKUP(A295,'Web Based Remittances'!A:C,3,0)</f>
        <v>356i515x</v>
      </c>
      <c r="C295" t="s">
        <v>234</v>
      </c>
      <c r="D295" t="s">
        <v>235</v>
      </c>
      <c r="E295">
        <v>4190380</v>
      </c>
      <c r="F295" s="338"/>
      <c r="G295" s="338"/>
      <c r="H295" s="338"/>
      <c r="J295" s="338"/>
      <c r="N295" s="338"/>
    </row>
    <row r="296" spans="1:18" x14ac:dyDescent="0.2">
      <c r="A296" t="s">
        <v>332</v>
      </c>
      <c r="B296" s="243" t="str">
        <f>VLOOKUP(A296,'Web Based Remittances'!A:C,3,0)</f>
        <v>356i515x</v>
      </c>
      <c r="C296" t="s">
        <v>236</v>
      </c>
      <c r="D296" t="s">
        <v>237</v>
      </c>
      <c r="E296">
        <v>4190205</v>
      </c>
    </row>
    <row r="297" spans="1:18" x14ac:dyDescent="0.2">
      <c r="A297" t="s">
        <v>332</v>
      </c>
      <c r="B297" s="243" t="str">
        <f>VLOOKUP(A297,'Web Based Remittances'!A:C,3,0)</f>
        <v>356i515x</v>
      </c>
      <c r="C297" t="s">
        <v>238</v>
      </c>
      <c r="D297" t="s">
        <v>239</v>
      </c>
      <c r="E297">
        <v>4190210</v>
      </c>
    </row>
    <row r="298" spans="1:18" x14ac:dyDescent="0.2">
      <c r="A298" t="s">
        <v>332</v>
      </c>
      <c r="B298" s="243" t="str">
        <f>VLOOKUP(A298,'Web Based Remittances'!A:C,3,0)</f>
        <v>356i515x</v>
      </c>
      <c r="C298" t="s">
        <v>14</v>
      </c>
      <c r="D298" t="s">
        <v>240</v>
      </c>
      <c r="E298">
        <v>6110000</v>
      </c>
      <c r="F298" s="338"/>
      <c r="G298" s="338"/>
      <c r="H298" s="338"/>
      <c r="I298" s="338"/>
      <c r="J298" s="338"/>
      <c r="K298" s="338"/>
      <c r="L298" s="338"/>
      <c r="M298" s="338"/>
      <c r="N298" s="338"/>
      <c r="O298" s="338"/>
      <c r="P298" s="338"/>
      <c r="Q298" s="338"/>
      <c r="R298" s="338"/>
    </row>
    <row r="299" spans="1:18" x14ac:dyDescent="0.2">
      <c r="A299" t="s">
        <v>332</v>
      </c>
      <c r="B299" s="243" t="str">
        <f>VLOOKUP(A299,'Web Based Remittances'!A:C,3,0)</f>
        <v>356i515x</v>
      </c>
      <c r="C299" t="s">
        <v>23</v>
      </c>
      <c r="D299" t="s">
        <v>241</v>
      </c>
      <c r="E299">
        <v>6110020</v>
      </c>
    </row>
    <row r="300" spans="1:18" x14ac:dyDescent="0.2">
      <c r="A300" t="s">
        <v>332</v>
      </c>
      <c r="B300" s="243" t="str">
        <f>VLOOKUP(A300,'Web Based Remittances'!A:C,3,0)</f>
        <v>356i515x</v>
      </c>
      <c r="C300" t="s">
        <v>31</v>
      </c>
      <c r="D300" t="s">
        <v>242</v>
      </c>
      <c r="E300">
        <v>6110600</v>
      </c>
      <c r="F300" s="338"/>
      <c r="G300" s="338"/>
      <c r="H300" s="338"/>
      <c r="I300" s="338"/>
      <c r="J300" s="338"/>
      <c r="K300" s="338"/>
      <c r="L300" s="338"/>
      <c r="M300" s="338"/>
      <c r="N300" s="338"/>
      <c r="O300" s="338"/>
      <c r="P300" s="338"/>
      <c r="Q300" s="338"/>
      <c r="R300" s="338"/>
    </row>
    <row r="301" spans="1:18" x14ac:dyDescent="0.2">
      <c r="A301" t="s">
        <v>332</v>
      </c>
      <c r="B301" s="243" t="str">
        <f>VLOOKUP(A301,'Web Based Remittances'!A:C,3,0)</f>
        <v>356i515x</v>
      </c>
      <c r="C301" t="s">
        <v>38</v>
      </c>
      <c r="D301" t="s">
        <v>243</v>
      </c>
      <c r="E301">
        <v>6110720</v>
      </c>
      <c r="F301" s="338"/>
      <c r="G301" s="338"/>
      <c r="H301" s="338"/>
      <c r="I301" s="338"/>
      <c r="J301" s="338"/>
      <c r="K301" s="338"/>
      <c r="L301" s="338"/>
      <c r="M301" s="338"/>
      <c r="N301" s="338"/>
      <c r="O301" s="338"/>
      <c r="P301" s="338"/>
      <c r="Q301" s="338"/>
      <c r="R301" s="338"/>
    </row>
    <row r="302" spans="1:18" x14ac:dyDescent="0.2">
      <c r="A302" t="s">
        <v>332</v>
      </c>
      <c r="B302" s="243" t="str">
        <f>VLOOKUP(A302,'Web Based Remittances'!A:C,3,0)</f>
        <v>356i515x</v>
      </c>
      <c r="C302" t="s">
        <v>42</v>
      </c>
      <c r="D302" t="s">
        <v>244</v>
      </c>
      <c r="E302">
        <v>6110860</v>
      </c>
      <c r="F302" s="338"/>
      <c r="G302" s="338"/>
      <c r="H302" s="338"/>
      <c r="I302" s="338"/>
      <c r="J302" s="338"/>
      <c r="K302" s="338"/>
      <c r="L302" s="338"/>
      <c r="M302" s="338"/>
      <c r="N302" s="338"/>
      <c r="O302" s="338"/>
      <c r="P302" s="338"/>
      <c r="Q302" s="338"/>
      <c r="R302" s="338"/>
    </row>
    <row r="303" spans="1:18" x14ac:dyDescent="0.2">
      <c r="A303" t="s">
        <v>332</v>
      </c>
      <c r="B303" s="243" t="str">
        <f>VLOOKUP(A303,'Web Based Remittances'!A:C,3,0)</f>
        <v>356i515x</v>
      </c>
      <c r="C303" t="s">
        <v>46</v>
      </c>
      <c r="D303" t="s">
        <v>245</v>
      </c>
      <c r="E303">
        <v>6110800</v>
      </c>
    </row>
    <row r="304" spans="1:18" x14ac:dyDescent="0.2">
      <c r="A304" t="s">
        <v>332</v>
      </c>
      <c r="B304" s="243" t="str">
        <f>VLOOKUP(A304,'Web Based Remittances'!A:C,3,0)</f>
        <v>356i515x</v>
      </c>
      <c r="C304" t="s">
        <v>50</v>
      </c>
      <c r="D304" t="s">
        <v>246</v>
      </c>
      <c r="E304">
        <v>6110640</v>
      </c>
    </row>
    <row r="305" spans="1:18" x14ac:dyDescent="0.2">
      <c r="A305" t="s">
        <v>332</v>
      </c>
      <c r="B305" s="243" t="str">
        <f>VLOOKUP(A305,'Web Based Remittances'!A:C,3,0)</f>
        <v>356i515x</v>
      </c>
      <c r="C305" t="s">
        <v>247</v>
      </c>
      <c r="D305" t="s">
        <v>248</v>
      </c>
      <c r="E305">
        <v>6116300</v>
      </c>
      <c r="F305" s="338"/>
      <c r="G305" s="338"/>
      <c r="H305" s="338"/>
      <c r="I305" s="338"/>
      <c r="J305" s="338"/>
      <c r="K305" s="338"/>
      <c r="L305" s="338"/>
      <c r="M305" s="338"/>
      <c r="N305" s="338"/>
      <c r="O305" s="338"/>
      <c r="P305" s="338"/>
      <c r="Q305" s="338"/>
      <c r="R305" s="338"/>
    </row>
    <row r="306" spans="1:18" x14ac:dyDescent="0.2">
      <c r="A306" t="s">
        <v>332</v>
      </c>
      <c r="B306" s="243" t="str">
        <f>VLOOKUP(A306,'Web Based Remittances'!A:C,3,0)</f>
        <v>356i515x</v>
      </c>
      <c r="C306" t="s">
        <v>249</v>
      </c>
      <c r="D306" t="s">
        <v>250</v>
      </c>
      <c r="E306">
        <v>6116200</v>
      </c>
      <c r="F306" s="338"/>
    </row>
    <row r="307" spans="1:18" x14ac:dyDescent="0.2">
      <c r="A307" t="s">
        <v>332</v>
      </c>
      <c r="B307" s="243" t="str">
        <f>VLOOKUP(A307,'Web Based Remittances'!A:C,3,0)</f>
        <v>356i515x</v>
      </c>
      <c r="C307" t="s">
        <v>251</v>
      </c>
      <c r="D307" t="s">
        <v>252</v>
      </c>
      <c r="E307">
        <v>6116610</v>
      </c>
      <c r="F307" s="338"/>
      <c r="G307" s="338"/>
      <c r="H307" s="338"/>
      <c r="I307" s="338"/>
      <c r="J307" s="338"/>
      <c r="K307" s="338"/>
      <c r="L307" s="338"/>
      <c r="M307" s="338"/>
      <c r="N307" s="338"/>
      <c r="O307" s="338"/>
      <c r="P307" s="338"/>
      <c r="Q307" s="338"/>
      <c r="R307" s="338"/>
    </row>
    <row r="308" spans="1:18" x14ac:dyDescent="0.2">
      <c r="A308" t="s">
        <v>332</v>
      </c>
      <c r="B308" s="243" t="str">
        <f>VLOOKUP(A308,'Web Based Remittances'!A:C,3,0)</f>
        <v>356i515x</v>
      </c>
      <c r="C308" t="s">
        <v>253</v>
      </c>
      <c r="D308" t="s">
        <v>254</v>
      </c>
      <c r="E308">
        <v>6116600</v>
      </c>
      <c r="F308" s="338"/>
    </row>
    <row r="309" spans="1:18" x14ac:dyDescent="0.2">
      <c r="A309" t="s">
        <v>332</v>
      </c>
      <c r="B309" s="243" t="str">
        <f>VLOOKUP(A309,'Web Based Remittances'!A:C,3,0)</f>
        <v>356i515x</v>
      </c>
      <c r="C309" t="s">
        <v>255</v>
      </c>
      <c r="D309" t="s">
        <v>256</v>
      </c>
      <c r="E309">
        <v>6121000</v>
      </c>
      <c r="F309" s="338"/>
      <c r="G309" s="338"/>
      <c r="H309" s="338"/>
      <c r="I309" s="338"/>
      <c r="J309" s="338"/>
      <c r="K309" s="338"/>
      <c r="L309" s="338"/>
      <c r="M309" s="338"/>
      <c r="N309" s="338"/>
      <c r="O309" s="338"/>
      <c r="P309" s="338"/>
      <c r="Q309" s="338"/>
      <c r="R309" s="338"/>
    </row>
    <row r="310" spans="1:18" x14ac:dyDescent="0.2">
      <c r="A310" t="s">
        <v>332</v>
      </c>
      <c r="B310" s="243" t="str">
        <f>VLOOKUP(A310,'Web Based Remittances'!A:C,3,0)</f>
        <v>356i515x</v>
      </c>
      <c r="C310" t="s">
        <v>257</v>
      </c>
      <c r="D310" t="s">
        <v>258</v>
      </c>
      <c r="E310">
        <v>6122310</v>
      </c>
      <c r="F310" s="338"/>
      <c r="G310" s="338"/>
    </row>
    <row r="311" spans="1:18" x14ac:dyDescent="0.2">
      <c r="A311" t="s">
        <v>332</v>
      </c>
      <c r="B311" s="243" t="str">
        <f>VLOOKUP(A311,'Web Based Remittances'!A:C,3,0)</f>
        <v>356i515x</v>
      </c>
      <c r="C311" t="s">
        <v>259</v>
      </c>
      <c r="D311" t="s">
        <v>260</v>
      </c>
      <c r="E311">
        <v>6122110</v>
      </c>
      <c r="F311" s="338"/>
      <c r="G311" s="338"/>
      <c r="H311" s="338"/>
      <c r="I311" s="338"/>
      <c r="J311" s="338"/>
      <c r="K311" s="338"/>
      <c r="L311" s="338"/>
      <c r="M311" s="338"/>
      <c r="N311" s="338"/>
      <c r="O311" s="338"/>
      <c r="P311" s="338"/>
      <c r="Q311" s="338"/>
      <c r="R311" s="338"/>
    </row>
    <row r="312" spans="1:18" x14ac:dyDescent="0.2">
      <c r="A312" t="s">
        <v>332</v>
      </c>
      <c r="B312" s="243" t="str">
        <f>VLOOKUP(A312,'Web Based Remittances'!A:C,3,0)</f>
        <v>356i515x</v>
      </c>
      <c r="C312" t="s">
        <v>261</v>
      </c>
      <c r="D312" t="s">
        <v>262</v>
      </c>
      <c r="E312">
        <v>6120800</v>
      </c>
      <c r="F312" s="338"/>
      <c r="G312" s="338"/>
      <c r="H312" s="338"/>
      <c r="I312" s="338"/>
      <c r="J312" s="338"/>
      <c r="K312" s="338"/>
      <c r="L312" s="338"/>
      <c r="M312" s="338"/>
      <c r="N312" s="338"/>
      <c r="O312" s="338"/>
      <c r="P312" s="338"/>
      <c r="Q312" s="338"/>
      <c r="R312" s="338"/>
    </row>
    <row r="313" spans="1:18" x14ac:dyDescent="0.2">
      <c r="A313" t="s">
        <v>332</v>
      </c>
      <c r="B313" s="243" t="str">
        <f>VLOOKUP(A313,'Web Based Remittances'!A:C,3,0)</f>
        <v>356i515x</v>
      </c>
      <c r="C313" t="s">
        <v>263</v>
      </c>
      <c r="D313" t="s">
        <v>264</v>
      </c>
      <c r="E313">
        <v>6120220</v>
      </c>
      <c r="F313" s="338"/>
      <c r="G313" s="338"/>
      <c r="H313" s="338"/>
      <c r="I313" s="338"/>
      <c r="J313" s="338"/>
      <c r="K313" s="338"/>
      <c r="L313" s="338"/>
      <c r="M313" s="338"/>
      <c r="N313" s="338"/>
      <c r="O313" s="338"/>
      <c r="P313" s="338"/>
      <c r="Q313" s="338"/>
      <c r="R313" s="338"/>
    </row>
    <row r="314" spans="1:18" x14ac:dyDescent="0.2">
      <c r="A314" t="s">
        <v>332</v>
      </c>
      <c r="B314" s="243" t="str">
        <f>VLOOKUP(A314,'Web Based Remittances'!A:C,3,0)</f>
        <v>356i515x</v>
      </c>
      <c r="C314" t="s">
        <v>265</v>
      </c>
      <c r="D314" t="s">
        <v>266</v>
      </c>
      <c r="E314">
        <v>6120600</v>
      </c>
      <c r="F314" s="338"/>
      <c r="G314" s="338"/>
    </row>
    <row r="315" spans="1:18" x14ac:dyDescent="0.2">
      <c r="A315" t="s">
        <v>332</v>
      </c>
      <c r="B315" s="243" t="str">
        <f>VLOOKUP(A315,'Web Based Remittances'!A:C,3,0)</f>
        <v>356i515x</v>
      </c>
      <c r="C315" t="s">
        <v>267</v>
      </c>
      <c r="D315" t="s">
        <v>268</v>
      </c>
      <c r="E315">
        <v>6120400</v>
      </c>
      <c r="F315" s="338"/>
      <c r="G315" s="338"/>
      <c r="H315" s="338"/>
      <c r="I315" s="338"/>
      <c r="J315" s="338"/>
      <c r="K315" s="338"/>
      <c r="L315" s="338"/>
      <c r="M315" s="338"/>
      <c r="N315" s="338"/>
      <c r="O315" s="338"/>
      <c r="P315" s="338"/>
      <c r="Q315" s="338"/>
      <c r="R315" s="338"/>
    </row>
    <row r="316" spans="1:18" x14ac:dyDescent="0.2">
      <c r="A316" t="s">
        <v>332</v>
      </c>
      <c r="B316" s="243" t="str">
        <f>VLOOKUP(A316,'Web Based Remittances'!A:C,3,0)</f>
        <v>356i515x</v>
      </c>
      <c r="C316" t="s">
        <v>269</v>
      </c>
      <c r="D316" t="s">
        <v>270</v>
      </c>
      <c r="E316">
        <v>6140130</v>
      </c>
      <c r="F316" s="338"/>
      <c r="G316" s="338"/>
      <c r="H316" s="338"/>
      <c r="I316" s="338"/>
      <c r="J316" s="338"/>
      <c r="L316" s="338"/>
      <c r="M316" s="338"/>
      <c r="N316" s="338"/>
      <c r="O316" s="338"/>
      <c r="P316" s="338"/>
      <c r="Q316" s="338"/>
      <c r="R316" s="338"/>
    </row>
    <row r="317" spans="1:18" x14ac:dyDescent="0.2">
      <c r="A317" t="s">
        <v>332</v>
      </c>
      <c r="B317" s="243" t="str">
        <f>VLOOKUP(A317,'Web Based Remittances'!A:C,3,0)</f>
        <v>356i515x</v>
      </c>
      <c r="C317" t="s">
        <v>271</v>
      </c>
      <c r="D317" t="s">
        <v>272</v>
      </c>
      <c r="E317">
        <v>6142460</v>
      </c>
      <c r="F317" s="338"/>
      <c r="G317" s="338"/>
    </row>
    <row r="318" spans="1:18" x14ac:dyDescent="0.2">
      <c r="A318" t="s">
        <v>332</v>
      </c>
      <c r="B318" s="243" t="str">
        <f>VLOOKUP(A318,'Web Based Remittances'!A:C,3,0)</f>
        <v>356i515x</v>
      </c>
      <c r="C318" t="s">
        <v>273</v>
      </c>
      <c r="D318" t="s">
        <v>274</v>
      </c>
      <c r="E318">
        <v>6142431</v>
      </c>
      <c r="F318" s="338"/>
      <c r="G318" s="338"/>
      <c r="H318" s="338"/>
      <c r="I318" s="338"/>
      <c r="J318" s="338"/>
      <c r="L318" s="338"/>
      <c r="M318" s="338"/>
      <c r="N318" s="338"/>
      <c r="O318" s="338"/>
      <c r="P318" s="338"/>
      <c r="Q318" s="338"/>
      <c r="R318" s="338"/>
    </row>
    <row r="319" spans="1:18" x14ac:dyDescent="0.2">
      <c r="A319" t="s">
        <v>332</v>
      </c>
      <c r="B319" s="243" t="str">
        <f>VLOOKUP(A319,'Web Based Remittances'!A:C,3,0)</f>
        <v>356i515x</v>
      </c>
      <c r="C319" t="s">
        <v>275</v>
      </c>
      <c r="D319" t="s">
        <v>276</v>
      </c>
      <c r="E319">
        <v>6142432</v>
      </c>
      <c r="F319" s="338"/>
      <c r="G319" s="338"/>
      <c r="H319" s="338"/>
      <c r="I319" s="338"/>
      <c r="J319" s="338"/>
    </row>
    <row r="320" spans="1:18" x14ac:dyDescent="0.2">
      <c r="A320" t="s">
        <v>332</v>
      </c>
      <c r="B320" s="243" t="str">
        <f>VLOOKUP(A320,'Web Based Remittances'!A:C,3,0)</f>
        <v>356i515x</v>
      </c>
      <c r="C320" t="s">
        <v>277</v>
      </c>
      <c r="D320" t="s">
        <v>278</v>
      </c>
      <c r="E320">
        <v>6142430</v>
      </c>
      <c r="F320" s="338"/>
      <c r="G320" s="338"/>
      <c r="H320" s="338"/>
      <c r="I320" s="338"/>
      <c r="J320" s="338"/>
      <c r="K320" s="338"/>
      <c r="L320" s="338"/>
      <c r="M320" s="338"/>
      <c r="N320" s="338"/>
      <c r="O320" s="338"/>
      <c r="P320" s="338"/>
      <c r="Q320" s="338"/>
      <c r="R320" s="338"/>
    </row>
    <row r="321" spans="1:18" x14ac:dyDescent="0.2">
      <c r="A321" t="s">
        <v>332</v>
      </c>
      <c r="B321" s="243" t="str">
        <f>VLOOKUP(A321,'Web Based Remittances'!A:C,3,0)</f>
        <v>356i515x</v>
      </c>
      <c r="C321" t="s">
        <v>279</v>
      </c>
      <c r="D321" t="s">
        <v>280</v>
      </c>
      <c r="E321">
        <v>6142433</v>
      </c>
      <c r="F321" s="338"/>
      <c r="G321" s="338"/>
      <c r="H321" s="338"/>
      <c r="I321" s="338"/>
      <c r="J321" s="338"/>
      <c r="K321" s="338"/>
      <c r="L321" s="338"/>
      <c r="M321" s="338"/>
      <c r="N321" s="338"/>
      <c r="O321" s="338"/>
      <c r="P321" s="338"/>
      <c r="Q321" s="338"/>
      <c r="R321" s="338"/>
    </row>
    <row r="322" spans="1:18" x14ac:dyDescent="0.2">
      <c r="A322" t="s">
        <v>332</v>
      </c>
      <c r="B322" s="243" t="str">
        <f>VLOOKUP(A322,'Web Based Remittances'!A:C,3,0)</f>
        <v>356i515x</v>
      </c>
      <c r="C322" t="s">
        <v>281</v>
      </c>
      <c r="D322" t="s">
        <v>282</v>
      </c>
      <c r="E322">
        <v>6142440</v>
      </c>
      <c r="F322" s="338"/>
    </row>
    <row r="323" spans="1:18" x14ac:dyDescent="0.2">
      <c r="A323" t="s">
        <v>332</v>
      </c>
      <c r="B323" s="243" t="str">
        <f>VLOOKUP(A323,'Web Based Remittances'!A:C,3,0)</f>
        <v>356i515x</v>
      </c>
      <c r="C323" t="s">
        <v>283</v>
      </c>
      <c r="D323" t="s">
        <v>284</v>
      </c>
      <c r="E323">
        <v>6142434</v>
      </c>
      <c r="F323" s="338"/>
      <c r="H323" s="338"/>
    </row>
    <row r="324" spans="1:18" x14ac:dyDescent="0.2">
      <c r="A324" t="s">
        <v>332</v>
      </c>
      <c r="B324" s="243" t="str">
        <f>VLOOKUP(A324,'Web Based Remittances'!A:C,3,0)</f>
        <v>356i515x</v>
      </c>
      <c r="C324" t="s">
        <v>285</v>
      </c>
      <c r="D324" t="s">
        <v>286</v>
      </c>
      <c r="E324">
        <v>6146100</v>
      </c>
    </row>
    <row r="325" spans="1:18" x14ac:dyDescent="0.2">
      <c r="A325" t="s">
        <v>332</v>
      </c>
      <c r="B325" s="243" t="str">
        <f>VLOOKUP(A325,'Web Based Remittances'!A:C,3,0)</f>
        <v>356i515x</v>
      </c>
      <c r="C325" t="s">
        <v>287</v>
      </c>
      <c r="D325" t="s">
        <v>288</v>
      </c>
      <c r="E325">
        <v>6140000</v>
      </c>
      <c r="F325" s="338"/>
      <c r="G325" s="338"/>
      <c r="H325" s="338"/>
      <c r="I325" s="338"/>
      <c r="J325" s="338"/>
      <c r="K325" s="338"/>
      <c r="L325" s="338"/>
      <c r="M325" s="338"/>
      <c r="N325" s="338"/>
      <c r="O325" s="338"/>
      <c r="P325" s="338"/>
      <c r="Q325" s="338"/>
      <c r="R325" s="338"/>
    </row>
    <row r="326" spans="1:18" x14ac:dyDescent="0.2">
      <c r="A326" t="s">
        <v>332</v>
      </c>
      <c r="B326" s="243" t="str">
        <f>VLOOKUP(A326,'Web Based Remittances'!A:C,3,0)</f>
        <v>356i515x</v>
      </c>
      <c r="C326" t="s">
        <v>289</v>
      </c>
      <c r="D326" t="s">
        <v>290</v>
      </c>
      <c r="E326">
        <v>6121600</v>
      </c>
      <c r="F326" s="338"/>
      <c r="G326" s="338"/>
      <c r="J326" s="338"/>
    </row>
    <row r="327" spans="1:18" x14ac:dyDescent="0.2">
      <c r="A327" t="s">
        <v>332</v>
      </c>
      <c r="B327" s="243" t="str">
        <f>VLOOKUP(A327,'Web Based Remittances'!A:C,3,0)</f>
        <v>356i515x</v>
      </c>
      <c r="C327" t="s">
        <v>291</v>
      </c>
      <c r="D327" t="s">
        <v>292</v>
      </c>
      <c r="E327">
        <v>6151110</v>
      </c>
    </row>
    <row r="328" spans="1:18" x14ac:dyDescent="0.2">
      <c r="A328" t="s">
        <v>332</v>
      </c>
      <c r="B328" s="243" t="str">
        <f>VLOOKUP(A328,'Web Based Remittances'!A:C,3,0)</f>
        <v>356i515x</v>
      </c>
      <c r="C328" t="s">
        <v>293</v>
      </c>
      <c r="D328" t="s">
        <v>294</v>
      </c>
      <c r="E328">
        <v>6140200</v>
      </c>
    </row>
    <row r="329" spans="1:18" x14ac:dyDescent="0.2">
      <c r="A329" t="s">
        <v>332</v>
      </c>
      <c r="B329" s="243" t="str">
        <f>VLOOKUP(A329,'Web Based Remittances'!A:C,3,0)</f>
        <v>356i515x</v>
      </c>
      <c r="C329" t="s">
        <v>295</v>
      </c>
      <c r="D329" t="s">
        <v>296</v>
      </c>
      <c r="E329">
        <v>6111000</v>
      </c>
      <c r="F329" s="338"/>
      <c r="G329" s="338"/>
      <c r="H329" s="338"/>
      <c r="I329" s="338"/>
      <c r="J329" s="338"/>
      <c r="L329" s="338"/>
      <c r="M329" s="338"/>
      <c r="N329" s="338"/>
      <c r="O329" s="338"/>
      <c r="P329" s="338"/>
      <c r="Q329" s="338"/>
      <c r="R329" s="338"/>
    </row>
    <row r="330" spans="1:18" x14ac:dyDescent="0.2">
      <c r="A330" t="s">
        <v>332</v>
      </c>
      <c r="B330" s="243" t="str">
        <f>VLOOKUP(A330,'Web Based Remittances'!A:C,3,0)</f>
        <v>356i515x</v>
      </c>
      <c r="C330" t="s">
        <v>297</v>
      </c>
      <c r="D330" t="s">
        <v>298</v>
      </c>
      <c r="E330">
        <v>6170100</v>
      </c>
      <c r="F330" s="338"/>
      <c r="G330" s="338"/>
      <c r="I330" s="338"/>
      <c r="L330" s="338"/>
      <c r="M330" s="338"/>
      <c r="R330" s="338"/>
    </row>
    <row r="331" spans="1:18" x14ac:dyDescent="0.2">
      <c r="A331" t="s">
        <v>332</v>
      </c>
      <c r="B331" s="243" t="str">
        <f>VLOOKUP(A331,'Web Based Remittances'!A:C,3,0)</f>
        <v>356i515x</v>
      </c>
      <c r="C331" t="s">
        <v>299</v>
      </c>
      <c r="D331" t="s">
        <v>300</v>
      </c>
      <c r="E331">
        <v>6170110</v>
      </c>
      <c r="F331" s="338"/>
      <c r="G331" s="338"/>
      <c r="H331" s="338"/>
      <c r="I331" s="338"/>
      <c r="J331" s="338"/>
      <c r="K331" s="338"/>
      <c r="L331" s="338"/>
      <c r="M331" s="338"/>
      <c r="N331" s="338"/>
      <c r="O331" s="338"/>
      <c r="P331" s="338"/>
      <c r="Q331" s="338"/>
      <c r="R331" s="338"/>
    </row>
    <row r="332" spans="1:18" x14ac:dyDescent="0.2">
      <c r="A332" t="s">
        <v>332</v>
      </c>
      <c r="B332" s="243" t="str">
        <f>VLOOKUP(A332,'Web Based Remittances'!A:C,3,0)</f>
        <v>356i515x</v>
      </c>
      <c r="C332" t="s">
        <v>301</v>
      </c>
      <c r="D332" t="s">
        <v>302</v>
      </c>
      <c r="E332">
        <v>6181400</v>
      </c>
      <c r="F332" s="338"/>
      <c r="R332" s="338"/>
    </row>
    <row r="333" spans="1:18" x14ac:dyDescent="0.2">
      <c r="A333" t="s">
        <v>332</v>
      </c>
      <c r="B333" s="243" t="str">
        <f>VLOOKUP(A333,'Web Based Remittances'!A:C,3,0)</f>
        <v>356i515x</v>
      </c>
      <c r="C333" t="s">
        <v>303</v>
      </c>
      <c r="D333" t="s">
        <v>304</v>
      </c>
      <c r="E333">
        <v>6181500</v>
      </c>
      <c r="F333" s="338"/>
      <c r="G333" s="338"/>
      <c r="H333" s="338"/>
      <c r="I333" s="338"/>
      <c r="J333" s="338"/>
      <c r="K333" s="338"/>
      <c r="L333" s="338"/>
      <c r="M333" s="338"/>
      <c r="N333" s="338"/>
      <c r="O333" s="338"/>
      <c r="P333" s="338"/>
      <c r="Q333" s="338"/>
      <c r="R333" s="338"/>
    </row>
    <row r="334" spans="1:18" x14ac:dyDescent="0.2">
      <c r="A334" t="s">
        <v>332</v>
      </c>
      <c r="B334" s="243" t="str">
        <f>VLOOKUP(A334,'Web Based Remittances'!A:C,3,0)</f>
        <v>356i515x</v>
      </c>
      <c r="C334" t="s">
        <v>305</v>
      </c>
      <c r="D334" t="s">
        <v>306</v>
      </c>
      <c r="E334">
        <v>6110610</v>
      </c>
      <c r="F334" s="338"/>
      <c r="G334" s="338"/>
      <c r="H334" s="338"/>
      <c r="I334" s="338"/>
      <c r="J334" s="338"/>
      <c r="K334" s="338"/>
      <c r="L334" s="338"/>
      <c r="M334" s="338"/>
      <c r="N334" s="338"/>
      <c r="O334" s="338"/>
      <c r="P334" s="338"/>
      <c r="Q334" s="338"/>
      <c r="R334" s="338"/>
    </row>
    <row r="335" spans="1:18" x14ac:dyDescent="0.2">
      <c r="A335" t="s">
        <v>332</v>
      </c>
      <c r="B335" s="243" t="str">
        <f>VLOOKUP(A335,'Web Based Remittances'!A:C,3,0)</f>
        <v>356i515x</v>
      </c>
      <c r="C335" t="s">
        <v>307</v>
      </c>
      <c r="D335" t="s">
        <v>308</v>
      </c>
      <c r="E335">
        <v>6122340</v>
      </c>
      <c r="F335" s="338"/>
      <c r="J335" s="338"/>
      <c r="L335" s="338"/>
      <c r="O335" s="338"/>
      <c r="R335" s="338"/>
    </row>
    <row r="336" spans="1:18" x14ac:dyDescent="0.2">
      <c r="A336" t="s">
        <v>332</v>
      </c>
      <c r="B336" s="243" t="str">
        <f>VLOOKUP(A336,'Web Based Remittances'!A:C,3,0)</f>
        <v>356i515x</v>
      </c>
      <c r="C336" t="s">
        <v>309</v>
      </c>
      <c r="D336" t="s">
        <v>310</v>
      </c>
      <c r="E336">
        <v>4190170</v>
      </c>
      <c r="F336" s="338"/>
      <c r="G336" s="338"/>
      <c r="H336" s="338"/>
      <c r="I336" s="338"/>
      <c r="J336" s="338"/>
      <c r="L336" s="338"/>
      <c r="M336" s="338"/>
      <c r="N336" s="338"/>
      <c r="O336" s="338"/>
      <c r="P336" s="338"/>
      <c r="Q336" s="338"/>
      <c r="R336" s="338"/>
    </row>
    <row r="337" spans="1:18" x14ac:dyDescent="0.2">
      <c r="A337" t="s">
        <v>332</v>
      </c>
      <c r="B337" s="243" t="str">
        <f>VLOOKUP(A337,'Web Based Remittances'!A:C,3,0)</f>
        <v>356i515x</v>
      </c>
      <c r="C337" t="s">
        <v>311</v>
      </c>
      <c r="D337" t="s">
        <v>312</v>
      </c>
      <c r="E337">
        <v>4190430</v>
      </c>
    </row>
    <row r="338" spans="1:18" x14ac:dyDescent="0.2">
      <c r="A338" t="s">
        <v>332</v>
      </c>
      <c r="B338" s="243" t="str">
        <f>VLOOKUP(A338,'Web Based Remittances'!A:C,3,0)</f>
        <v>356i515x</v>
      </c>
      <c r="C338" t="s">
        <v>313</v>
      </c>
      <c r="D338" t="s">
        <v>314</v>
      </c>
      <c r="E338">
        <v>6181510</v>
      </c>
    </row>
    <row r="339" spans="1:18" x14ac:dyDescent="0.2">
      <c r="A339" t="s">
        <v>332</v>
      </c>
      <c r="B339" s="243" t="str">
        <f>VLOOKUP(A339,'Web Based Remittances'!A:C,3,0)</f>
        <v>356i515x</v>
      </c>
      <c r="C339" t="s">
        <v>315</v>
      </c>
      <c r="D339" t="s">
        <v>316</v>
      </c>
      <c r="E339">
        <v>6180210</v>
      </c>
    </row>
    <row r="340" spans="1:18" x14ac:dyDescent="0.2">
      <c r="A340" t="s">
        <v>332</v>
      </c>
      <c r="B340" s="243" t="str">
        <f>VLOOKUP(A340,'Web Based Remittances'!A:C,3,0)</f>
        <v>356i515x</v>
      </c>
      <c r="C340" t="s">
        <v>317</v>
      </c>
      <c r="D340" t="s">
        <v>318</v>
      </c>
      <c r="E340">
        <v>6180200</v>
      </c>
      <c r="F340" s="338"/>
      <c r="G340" s="338"/>
      <c r="H340" s="338"/>
      <c r="J340" s="338"/>
      <c r="K340" s="338"/>
    </row>
    <row r="341" spans="1:18" x14ac:dyDescent="0.2">
      <c r="A341" t="s">
        <v>332</v>
      </c>
      <c r="B341" s="243" t="str">
        <f>VLOOKUP(A341,'Web Based Remittances'!A:C,3,0)</f>
        <v>356i515x</v>
      </c>
      <c r="C341" t="s">
        <v>319</v>
      </c>
      <c r="D341" t="s">
        <v>320</v>
      </c>
      <c r="E341">
        <v>6180230</v>
      </c>
      <c r="F341" s="338"/>
      <c r="H341" s="338"/>
      <c r="J341" s="338"/>
      <c r="N341" s="338"/>
    </row>
    <row r="342" spans="1:18" x14ac:dyDescent="0.2">
      <c r="A342" t="s">
        <v>332</v>
      </c>
      <c r="B342" s="243" t="str">
        <f>VLOOKUP(A342,'Web Based Remittances'!A:C,3,0)</f>
        <v>356i515x</v>
      </c>
      <c r="C342" t="s">
        <v>321</v>
      </c>
      <c r="D342" t="s">
        <v>272</v>
      </c>
      <c r="E342">
        <v>6180260</v>
      </c>
    </row>
    <row r="343" spans="1:18" x14ac:dyDescent="0.2">
      <c r="A343" t="s">
        <v>332</v>
      </c>
      <c r="B343" s="243" t="str">
        <f>VLOOKUP(A343,'Web Based Remittances'!A:C,3,0)</f>
        <v>356i515x</v>
      </c>
      <c r="C343" t="s">
        <v>322</v>
      </c>
      <c r="D343" t="s">
        <v>323</v>
      </c>
      <c r="E343">
        <v>6180261</v>
      </c>
    </row>
    <row r="344" spans="1:18" x14ac:dyDescent="0.2">
      <c r="A344" t="s">
        <v>332</v>
      </c>
      <c r="B344" s="243" t="str">
        <f>VLOOKUP(A344,'Web Based Remittances'!A:C,3,0)</f>
        <v>356i515x</v>
      </c>
      <c r="C344" t="s">
        <v>324</v>
      </c>
      <c r="D344" t="s">
        <v>325</v>
      </c>
      <c r="E344">
        <v>6180262</v>
      </c>
      <c r="F344" s="338"/>
      <c r="G344" s="338"/>
      <c r="H344" s="338"/>
      <c r="I344" s="338"/>
      <c r="J344" s="338"/>
      <c r="K344" s="338"/>
      <c r="L344" s="338"/>
      <c r="M344" s="338"/>
      <c r="N344" s="338"/>
      <c r="O344" s="338"/>
      <c r="P344" s="338"/>
      <c r="Q344" s="338"/>
      <c r="R344" s="338"/>
    </row>
    <row r="345" spans="1:18" x14ac:dyDescent="0.2">
      <c r="A345" t="s">
        <v>332</v>
      </c>
      <c r="B345" s="243" t="str">
        <f>VLOOKUP(A345,'Web Based Remittances'!A:C,3,0)</f>
        <v>356i515x</v>
      </c>
      <c r="C345" t="s">
        <v>326</v>
      </c>
      <c r="D345" t="s">
        <v>280</v>
      </c>
      <c r="E345">
        <v>6180263</v>
      </c>
      <c r="F345" s="338"/>
      <c r="J345" s="338"/>
    </row>
    <row r="346" spans="1:18" x14ac:dyDescent="0.2">
      <c r="A346" t="s">
        <v>332</v>
      </c>
      <c r="B346" s="243" t="str">
        <f>VLOOKUP(A346,'Web Based Remittances'!A:C,3,0)</f>
        <v>356i515x</v>
      </c>
      <c r="C346" t="s">
        <v>327</v>
      </c>
      <c r="D346" t="s">
        <v>328</v>
      </c>
      <c r="E346">
        <v>6180264</v>
      </c>
      <c r="F346" s="338"/>
      <c r="G346" s="338"/>
      <c r="H346" s="338"/>
      <c r="I346" s="338"/>
      <c r="J346" s="338"/>
      <c r="K346" s="338"/>
      <c r="L346" s="338"/>
      <c r="M346" s="338"/>
      <c r="N346" s="338"/>
      <c r="O346" s="338"/>
      <c r="P346" s="338"/>
      <c r="Q346" s="338"/>
      <c r="R346" s="338"/>
    </row>
    <row r="347" spans="1:18" x14ac:dyDescent="0.2">
      <c r="A347" t="s">
        <v>333</v>
      </c>
      <c r="B347" s="243" t="e">
        <f>VLOOKUP(A347,'Web Based Remittances'!A:C,3,0)</f>
        <v>#N/A</v>
      </c>
      <c r="C347" t="s">
        <v>200</v>
      </c>
      <c r="D347" t="s">
        <v>201</v>
      </c>
      <c r="E347">
        <v>4190105</v>
      </c>
    </row>
    <row r="348" spans="1:18" x14ac:dyDescent="0.2">
      <c r="A348" t="s">
        <v>333</v>
      </c>
      <c r="B348" s="243" t="e">
        <f>VLOOKUP(A348,'Web Based Remittances'!A:C,3,0)</f>
        <v>#N/A</v>
      </c>
      <c r="C348" t="s">
        <v>202</v>
      </c>
      <c r="D348" t="s">
        <v>203</v>
      </c>
      <c r="E348">
        <v>4190110</v>
      </c>
    </row>
    <row r="349" spans="1:18" x14ac:dyDescent="0.2">
      <c r="A349" t="s">
        <v>333</v>
      </c>
      <c r="B349" s="243" t="e">
        <f>VLOOKUP(A349,'Web Based Remittances'!A:C,3,0)</f>
        <v>#N/A</v>
      </c>
      <c r="C349" t="s">
        <v>204</v>
      </c>
      <c r="D349" t="s">
        <v>205</v>
      </c>
      <c r="E349">
        <v>4190120</v>
      </c>
    </row>
    <row r="350" spans="1:18" x14ac:dyDescent="0.2">
      <c r="A350" t="s">
        <v>333</v>
      </c>
      <c r="B350" s="243" t="e">
        <f>VLOOKUP(A350,'Web Based Remittances'!A:C,3,0)</f>
        <v>#N/A</v>
      </c>
      <c r="C350" t="s">
        <v>206</v>
      </c>
      <c r="D350" t="s">
        <v>207</v>
      </c>
      <c r="E350">
        <v>4190140</v>
      </c>
    </row>
    <row r="351" spans="1:18" x14ac:dyDescent="0.2">
      <c r="A351" t="s">
        <v>333</v>
      </c>
      <c r="B351" s="243" t="e">
        <f>VLOOKUP(A351,'Web Based Remittances'!A:C,3,0)</f>
        <v>#N/A</v>
      </c>
      <c r="C351" t="s">
        <v>208</v>
      </c>
      <c r="D351" t="s">
        <v>209</v>
      </c>
      <c r="E351">
        <v>4190160</v>
      </c>
    </row>
    <row r="352" spans="1:18" x14ac:dyDescent="0.2">
      <c r="A352" t="s">
        <v>333</v>
      </c>
      <c r="B352" s="243" t="e">
        <f>VLOOKUP(A352,'Web Based Remittances'!A:C,3,0)</f>
        <v>#N/A</v>
      </c>
      <c r="C352" t="s">
        <v>210</v>
      </c>
      <c r="D352" t="s">
        <v>211</v>
      </c>
      <c r="E352">
        <v>4190390</v>
      </c>
    </row>
    <row r="353" spans="1:5" x14ac:dyDescent="0.2">
      <c r="A353" t="s">
        <v>333</v>
      </c>
      <c r="B353" s="243" t="e">
        <f>VLOOKUP(A353,'Web Based Remittances'!A:C,3,0)</f>
        <v>#N/A</v>
      </c>
      <c r="C353" t="s">
        <v>212</v>
      </c>
      <c r="D353" t="s">
        <v>213</v>
      </c>
      <c r="E353">
        <v>4191900</v>
      </c>
    </row>
    <row r="354" spans="1:5" x14ac:dyDescent="0.2">
      <c r="A354" t="s">
        <v>333</v>
      </c>
      <c r="B354" s="243" t="e">
        <f>VLOOKUP(A354,'Web Based Remittances'!A:C,3,0)</f>
        <v>#N/A</v>
      </c>
      <c r="C354" t="s">
        <v>214</v>
      </c>
      <c r="D354" t="s">
        <v>215</v>
      </c>
      <c r="E354">
        <v>4191100</v>
      </c>
    </row>
    <row r="355" spans="1:5" x14ac:dyDescent="0.2">
      <c r="A355" t="s">
        <v>333</v>
      </c>
      <c r="B355" s="243" t="e">
        <f>VLOOKUP(A355,'Web Based Remittances'!A:C,3,0)</f>
        <v>#N/A</v>
      </c>
      <c r="C355" t="s">
        <v>216</v>
      </c>
      <c r="D355" t="s">
        <v>217</v>
      </c>
      <c r="E355">
        <v>4191110</v>
      </c>
    </row>
    <row r="356" spans="1:5" x14ac:dyDescent="0.2">
      <c r="A356" t="s">
        <v>333</v>
      </c>
      <c r="B356" s="243" t="e">
        <f>VLOOKUP(A356,'Web Based Remittances'!A:C,3,0)</f>
        <v>#N/A</v>
      </c>
      <c r="C356" t="s">
        <v>218</v>
      </c>
      <c r="D356" t="s">
        <v>219</v>
      </c>
      <c r="E356">
        <v>4191600</v>
      </c>
    </row>
    <row r="357" spans="1:5" x14ac:dyDescent="0.2">
      <c r="A357" t="s">
        <v>333</v>
      </c>
      <c r="B357" s="243" t="e">
        <f>VLOOKUP(A357,'Web Based Remittances'!A:C,3,0)</f>
        <v>#N/A</v>
      </c>
      <c r="C357" t="s">
        <v>220</v>
      </c>
      <c r="D357" t="s">
        <v>221</v>
      </c>
      <c r="E357">
        <v>4191610</v>
      </c>
    </row>
    <row r="358" spans="1:5" x14ac:dyDescent="0.2">
      <c r="A358" t="s">
        <v>333</v>
      </c>
      <c r="B358" s="243" t="e">
        <f>VLOOKUP(A358,'Web Based Remittances'!A:C,3,0)</f>
        <v>#N/A</v>
      </c>
      <c r="C358" t="s">
        <v>222</v>
      </c>
      <c r="D358" t="s">
        <v>223</v>
      </c>
      <c r="E358">
        <v>4190410</v>
      </c>
    </row>
    <row r="359" spans="1:5" x14ac:dyDescent="0.2">
      <c r="A359" t="s">
        <v>333</v>
      </c>
      <c r="B359" s="243" t="e">
        <f>VLOOKUP(A359,'Web Based Remittances'!A:C,3,0)</f>
        <v>#N/A</v>
      </c>
      <c r="C359" t="s">
        <v>224</v>
      </c>
      <c r="D359" t="s">
        <v>225</v>
      </c>
      <c r="E359">
        <v>4190420</v>
      </c>
    </row>
    <row r="360" spans="1:5" x14ac:dyDescent="0.2">
      <c r="A360" t="s">
        <v>333</v>
      </c>
      <c r="B360" s="243" t="e">
        <f>VLOOKUP(A360,'Web Based Remittances'!A:C,3,0)</f>
        <v>#N/A</v>
      </c>
      <c r="C360" t="s">
        <v>226</v>
      </c>
      <c r="D360" t="s">
        <v>227</v>
      </c>
      <c r="E360">
        <v>4190200</v>
      </c>
    </row>
    <row r="361" spans="1:5" x14ac:dyDescent="0.2">
      <c r="A361" t="s">
        <v>333</v>
      </c>
      <c r="B361" s="243" t="e">
        <f>VLOOKUP(A361,'Web Based Remittances'!A:C,3,0)</f>
        <v>#N/A</v>
      </c>
      <c r="C361" t="s">
        <v>228</v>
      </c>
      <c r="D361" t="s">
        <v>229</v>
      </c>
      <c r="E361">
        <v>4190386</v>
      </c>
    </row>
    <row r="362" spans="1:5" x14ac:dyDescent="0.2">
      <c r="A362" t="s">
        <v>333</v>
      </c>
      <c r="B362" s="243" t="e">
        <f>VLOOKUP(A362,'Web Based Remittances'!A:C,3,0)</f>
        <v>#N/A</v>
      </c>
      <c r="C362" t="s">
        <v>230</v>
      </c>
      <c r="D362" t="s">
        <v>231</v>
      </c>
      <c r="E362">
        <v>4190387</v>
      </c>
    </row>
    <row r="363" spans="1:5" x14ac:dyDescent="0.2">
      <c r="A363" t="s">
        <v>333</v>
      </c>
      <c r="B363" s="243" t="e">
        <f>VLOOKUP(A363,'Web Based Remittances'!A:C,3,0)</f>
        <v>#N/A</v>
      </c>
      <c r="C363" t="s">
        <v>232</v>
      </c>
      <c r="D363" t="s">
        <v>233</v>
      </c>
      <c r="E363">
        <v>4190388</v>
      </c>
    </row>
    <row r="364" spans="1:5" x14ac:dyDescent="0.2">
      <c r="A364" t="s">
        <v>333</v>
      </c>
      <c r="B364" s="243" t="e">
        <f>VLOOKUP(A364,'Web Based Remittances'!A:C,3,0)</f>
        <v>#N/A</v>
      </c>
      <c r="C364" t="s">
        <v>234</v>
      </c>
      <c r="D364" t="s">
        <v>235</v>
      </c>
      <c r="E364">
        <v>4190380</v>
      </c>
    </row>
    <row r="365" spans="1:5" x14ac:dyDescent="0.2">
      <c r="A365" t="s">
        <v>333</v>
      </c>
      <c r="B365" s="243" t="e">
        <f>VLOOKUP(A365,'Web Based Remittances'!A:C,3,0)</f>
        <v>#N/A</v>
      </c>
      <c r="C365" t="s">
        <v>236</v>
      </c>
      <c r="D365" t="s">
        <v>237</v>
      </c>
      <c r="E365">
        <v>4190205</v>
      </c>
    </row>
    <row r="366" spans="1:5" x14ac:dyDescent="0.2">
      <c r="A366" t="s">
        <v>333</v>
      </c>
      <c r="B366" s="243" t="e">
        <f>VLOOKUP(A366,'Web Based Remittances'!A:C,3,0)</f>
        <v>#N/A</v>
      </c>
      <c r="C366" t="s">
        <v>238</v>
      </c>
      <c r="D366" t="s">
        <v>239</v>
      </c>
      <c r="E366">
        <v>4190210</v>
      </c>
    </row>
    <row r="367" spans="1:5" x14ac:dyDescent="0.2">
      <c r="A367" t="s">
        <v>333</v>
      </c>
      <c r="B367" s="243" t="e">
        <f>VLOOKUP(A367,'Web Based Remittances'!A:C,3,0)</f>
        <v>#N/A</v>
      </c>
      <c r="C367" t="s">
        <v>14</v>
      </c>
      <c r="D367" t="s">
        <v>240</v>
      </c>
      <c r="E367">
        <v>6110000</v>
      </c>
    </row>
    <row r="368" spans="1:5" x14ac:dyDescent="0.2">
      <c r="A368" t="s">
        <v>333</v>
      </c>
      <c r="B368" s="243" t="e">
        <f>VLOOKUP(A368,'Web Based Remittances'!A:C,3,0)</f>
        <v>#N/A</v>
      </c>
      <c r="C368" t="s">
        <v>23</v>
      </c>
      <c r="D368" t="s">
        <v>241</v>
      </c>
      <c r="E368">
        <v>6110020</v>
      </c>
    </row>
    <row r="369" spans="1:5" x14ac:dyDescent="0.2">
      <c r="A369" t="s">
        <v>333</v>
      </c>
      <c r="B369" s="243" t="e">
        <f>VLOOKUP(A369,'Web Based Remittances'!A:C,3,0)</f>
        <v>#N/A</v>
      </c>
      <c r="C369" t="s">
        <v>31</v>
      </c>
      <c r="D369" t="s">
        <v>242</v>
      </c>
      <c r="E369">
        <v>6110600</v>
      </c>
    </row>
    <row r="370" spans="1:5" x14ac:dyDescent="0.2">
      <c r="A370" t="s">
        <v>333</v>
      </c>
      <c r="B370" s="243" t="e">
        <f>VLOOKUP(A370,'Web Based Remittances'!A:C,3,0)</f>
        <v>#N/A</v>
      </c>
      <c r="C370" t="s">
        <v>38</v>
      </c>
      <c r="D370" t="s">
        <v>243</v>
      </c>
      <c r="E370">
        <v>6110720</v>
      </c>
    </row>
    <row r="371" spans="1:5" x14ac:dyDescent="0.2">
      <c r="A371" t="s">
        <v>333</v>
      </c>
      <c r="B371" s="243" t="e">
        <f>VLOOKUP(A371,'Web Based Remittances'!A:C,3,0)</f>
        <v>#N/A</v>
      </c>
      <c r="C371" t="s">
        <v>42</v>
      </c>
      <c r="D371" t="s">
        <v>244</v>
      </c>
      <c r="E371">
        <v>6110860</v>
      </c>
    </row>
    <row r="372" spans="1:5" x14ac:dyDescent="0.2">
      <c r="A372" t="s">
        <v>333</v>
      </c>
      <c r="B372" s="243" t="e">
        <f>VLOOKUP(A372,'Web Based Remittances'!A:C,3,0)</f>
        <v>#N/A</v>
      </c>
      <c r="C372" t="s">
        <v>46</v>
      </c>
      <c r="D372" t="s">
        <v>245</v>
      </c>
      <c r="E372">
        <v>6110800</v>
      </c>
    </row>
    <row r="373" spans="1:5" x14ac:dyDescent="0.2">
      <c r="A373" t="s">
        <v>333</v>
      </c>
      <c r="B373" s="243" t="e">
        <f>VLOOKUP(A373,'Web Based Remittances'!A:C,3,0)</f>
        <v>#N/A</v>
      </c>
      <c r="C373" t="s">
        <v>50</v>
      </c>
      <c r="D373" t="s">
        <v>246</v>
      </c>
      <c r="E373">
        <v>6110640</v>
      </c>
    </row>
    <row r="374" spans="1:5" x14ac:dyDescent="0.2">
      <c r="A374" t="s">
        <v>333</v>
      </c>
      <c r="B374" s="243" t="e">
        <f>VLOOKUP(A374,'Web Based Remittances'!A:C,3,0)</f>
        <v>#N/A</v>
      </c>
      <c r="C374" t="s">
        <v>247</v>
      </c>
      <c r="D374" t="s">
        <v>248</v>
      </c>
      <c r="E374">
        <v>6116300</v>
      </c>
    </row>
    <row r="375" spans="1:5" x14ac:dyDescent="0.2">
      <c r="A375" t="s">
        <v>333</v>
      </c>
      <c r="B375" s="243" t="e">
        <f>VLOOKUP(A375,'Web Based Remittances'!A:C,3,0)</f>
        <v>#N/A</v>
      </c>
      <c r="C375" t="s">
        <v>249</v>
      </c>
      <c r="D375" t="s">
        <v>250</v>
      </c>
      <c r="E375">
        <v>6116200</v>
      </c>
    </row>
    <row r="376" spans="1:5" x14ac:dyDescent="0.2">
      <c r="A376" t="s">
        <v>333</v>
      </c>
      <c r="B376" s="243" t="e">
        <f>VLOOKUP(A376,'Web Based Remittances'!A:C,3,0)</f>
        <v>#N/A</v>
      </c>
      <c r="C376" t="s">
        <v>251</v>
      </c>
      <c r="D376" t="s">
        <v>252</v>
      </c>
      <c r="E376">
        <v>6116610</v>
      </c>
    </row>
    <row r="377" spans="1:5" x14ac:dyDescent="0.2">
      <c r="A377" t="s">
        <v>333</v>
      </c>
      <c r="B377" s="243" t="e">
        <f>VLOOKUP(A377,'Web Based Remittances'!A:C,3,0)</f>
        <v>#N/A</v>
      </c>
      <c r="C377" t="s">
        <v>253</v>
      </c>
      <c r="D377" t="s">
        <v>254</v>
      </c>
      <c r="E377">
        <v>6116600</v>
      </c>
    </row>
    <row r="378" spans="1:5" x14ac:dyDescent="0.2">
      <c r="A378" t="s">
        <v>333</v>
      </c>
      <c r="B378" s="243" t="e">
        <f>VLOOKUP(A378,'Web Based Remittances'!A:C,3,0)</f>
        <v>#N/A</v>
      </c>
      <c r="C378" t="s">
        <v>255</v>
      </c>
      <c r="D378" t="s">
        <v>256</v>
      </c>
      <c r="E378">
        <v>6121000</v>
      </c>
    </row>
    <row r="379" spans="1:5" x14ac:dyDescent="0.2">
      <c r="A379" t="s">
        <v>333</v>
      </c>
      <c r="B379" s="243" t="e">
        <f>VLOOKUP(A379,'Web Based Remittances'!A:C,3,0)</f>
        <v>#N/A</v>
      </c>
      <c r="C379" t="s">
        <v>257</v>
      </c>
      <c r="D379" t="s">
        <v>258</v>
      </c>
      <c r="E379">
        <v>6122310</v>
      </c>
    </row>
    <row r="380" spans="1:5" x14ac:dyDescent="0.2">
      <c r="A380" t="s">
        <v>333</v>
      </c>
      <c r="B380" s="243" t="e">
        <f>VLOOKUP(A380,'Web Based Remittances'!A:C,3,0)</f>
        <v>#N/A</v>
      </c>
      <c r="C380" t="s">
        <v>259</v>
      </c>
      <c r="D380" t="s">
        <v>260</v>
      </c>
      <c r="E380">
        <v>6122110</v>
      </c>
    </row>
    <row r="381" spans="1:5" x14ac:dyDescent="0.2">
      <c r="A381" t="s">
        <v>333</v>
      </c>
      <c r="B381" s="243" t="e">
        <f>VLOOKUP(A381,'Web Based Remittances'!A:C,3,0)</f>
        <v>#N/A</v>
      </c>
      <c r="C381" t="s">
        <v>261</v>
      </c>
      <c r="D381" t="s">
        <v>262</v>
      </c>
      <c r="E381">
        <v>6120800</v>
      </c>
    </row>
    <row r="382" spans="1:5" x14ac:dyDescent="0.2">
      <c r="A382" t="s">
        <v>333</v>
      </c>
      <c r="B382" s="243" t="e">
        <f>VLOOKUP(A382,'Web Based Remittances'!A:C,3,0)</f>
        <v>#N/A</v>
      </c>
      <c r="C382" t="s">
        <v>263</v>
      </c>
      <c r="D382" t="s">
        <v>264</v>
      </c>
      <c r="E382">
        <v>6120220</v>
      </c>
    </row>
    <row r="383" spans="1:5" x14ac:dyDescent="0.2">
      <c r="A383" t="s">
        <v>333</v>
      </c>
      <c r="B383" s="243" t="e">
        <f>VLOOKUP(A383,'Web Based Remittances'!A:C,3,0)</f>
        <v>#N/A</v>
      </c>
      <c r="C383" t="s">
        <v>265</v>
      </c>
      <c r="D383" t="s">
        <v>266</v>
      </c>
      <c r="E383">
        <v>6120600</v>
      </c>
    </row>
    <row r="384" spans="1:5" x14ac:dyDescent="0.2">
      <c r="A384" t="s">
        <v>333</v>
      </c>
      <c r="B384" s="243" t="e">
        <f>VLOOKUP(A384,'Web Based Remittances'!A:C,3,0)</f>
        <v>#N/A</v>
      </c>
      <c r="C384" t="s">
        <v>267</v>
      </c>
      <c r="D384" t="s">
        <v>268</v>
      </c>
      <c r="E384">
        <v>6120400</v>
      </c>
    </row>
    <row r="385" spans="1:5" x14ac:dyDescent="0.2">
      <c r="A385" t="s">
        <v>333</v>
      </c>
      <c r="B385" s="243" t="e">
        <f>VLOOKUP(A385,'Web Based Remittances'!A:C,3,0)</f>
        <v>#N/A</v>
      </c>
      <c r="C385" t="s">
        <v>269</v>
      </c>
      <c r="D385" t="s">
        <v>270</v>
      </c>
      <c r="E385">
        <v>6140130</v>
      </c>
    </row>
    <row r="386" spans="1:5" x14ac:dyDescent="0.2">
      <c r="A386" t="s">
        <v>333</v>
      </c>
      <c r="B386" s="243" t="e">
        <f>VLOOKUP(A386,'Web Based Remittances'!A:C,3,0)</f>
        <v>#N/A</v>
      </c>
      <c r="C386" t="s">
        <v>271</v>
      </c>
      <c r="D386" t="s">
        <v>272</v>
      </c>
      <c r="E386">
        <v>6142460</v>
      </c>
    </row>
    <row r="387" spans="1:5" x14ac:dyDescent="0.2">
      <c r="A387" t="s">
        <v>333</v>
      </c>
      <c r="B387" s="243" t="e">
        <f>VLOOKUP(A387,'Web Based Remittances'!A:C,3,0)</f>
        <v>#N/A</v>
      </c>
      <c r="C387" t="s">
        <v>273</v>
      </c>
      <c r="D387" t="s">
        <v>274</v>
      </c>
      <c r="E387">
        <v>6142431</v>
      </c>
    </row>
    <row r="388" spans="1:5" x14ac:dyDescent="0.2">
      <c r="A388" t="s">
        <v>333</v>
      </c>
      <c r="B388" s="243" t="e">
        <f>VLOOKUP(A388,'Web Based Remittances'!A:C,3,0)</f>
        <v>#N/A</v>
      </c>
      <c r="C388" t="s">
        <v>275</v>
      </c>
      <c r="D388" t="s">
        <v>276</v>
      </c>
      <c r="E388">
        <v>6142432</v>
      </c>
    </row>
    <row r="389" spans="1:5" x14ac:dyDescent="0.2">
      <c r="A389" t="s">
        <v>333</v>
      </c>
      <c r="B389" s="243" t="e">
        <f>VLOOKUP(A389,'Web Based Remittances'!A:C,3,0)</f>
        <v>#N/A</v>
      </c>
      <c r="C389" t="s">
        <v>277</v>
      </c>
      <c r="D389" t="s">
        <v>278</v>
      </c>
      <c r="E389">
        <v>6142430</v>
      </c>
    </row>
    <row r="390" spans="1:5" x14ac:dyDescent="0.2">
      <c r="A390" t="s">
        <v>333</v>
      </c>
      <c r="B390" s="243" t="e">
        <f>VLOOKUP(A390,'Web Based Remittances'!A:C,3,0)</f>
        <v>#N/A</v>
      </c>
      <c r="C390" t="s">
        <v>279</v>
      </c>
      <c r="D390" t="s">
        <v>280</v>
      </c>
      <c r="E390">
        <v>6142433</v>
      </c>
    </row>
    <row r="391" spans="1:5" x14ac:dyDescent="0.2">
      <c r="A391" t="s">
        <v>333</v>
      </c>
      <c r="B391" s="243" t="e">
        <f>VLOOKUP(A391,'Web Based Remittances'!A:C,3,0)</f>
        <v>#N/A</v>
      </c>
      <c r="C391" t="s">
        <v>281</v>
      </c>
      <c r="D391" t="s">
        <v>282</v>
      </c>
      <c r="E391">
        <v>6142440</v>
      </c>
    </row>
    <row r="392" spans="1:5" x14ac:dyDescent="0.2">
      <c r="A392" t="s">
        <v>333</v>
      </c>
      <c r="B392" s="243" t="e">
        <f>VLOOKUP(A392,'Web Based Remittances'!A:C,3,0)</f>
        <v>#N/A</v>
      </c>
      <c r="C392" t="s">
        <v>283</v>
      </c>
      <c r="D392" t="s">
        <v>284</v>
      </c>
      <c r="E392">
        <v>6142434</v>
      </c>
    </row>
    <row r="393" spans="1:5" x14ac:dyDescent="0.2">
      <c r="A393" t="s">
        <v>333</v>
      </c>
      <c r="B393" s="243" t="e">
        <f>VLOOKUP(A393,'Web Based Remittances'!A:C,3,0)</f>
        <v>#N/A</v>
      </c>
      <c r="C393" t="s">
        <v>285</v>
      </c>
      <c r="D393" t="s">
        <v>286</v>
      </c>
      <c r="E393">
        <v>6146100</v>
      </c>
    </row>
    <row r="394" spans="1:5" x14ac:dyDescent="0.2">
      <c r="A394" t="s">
        <v>333</v>
      </c>
      <c r="B394" s="243" t="e">
        <f>VLOOKUP(A394,'Web Based Remittances'!A:C,3,0)</f>
        <v>#N/A</v>
      </c>
      <c r="C394" t="s">
        <v>287</v>
      </c>
      <c r="D394" t="s">
        <v>288</v>
      </c>
      <c r="E394">
        <v>6140000</v>
      </c>
    </row>
    <row r="395" spans="1:5" x14ac:dyDescent="0.2">
      <c r="A395" t="s">
        <v>333</v>
      </c>
      <c r="B395" s="243" t="e">
        <f>VLOOKUP(A395,'Web Based Remittances'!A:C,3,0)</f>
        <v>#N/A</v>
      </c>
      <c r="C395" t="s">
        <v>289</v>
      </c>
      <c r="D395" t="s">
        <v>290</v>
      </c>
      <c r="E395">
        <v>6121600</v>
      </c>
    </row>
    <row r="396" spans="1:5" x14ac:dyDescent="0.2">
      <c r="A396" t="s">
        <v>333</v>
      </c>
      <c r="B396" s="243" t="e">
        <f>VLOOKUP(A396,'Web Based Remittances'!A:C,3,0)</f>
        <v>#N/A</v>
      </c>
      <c r="C396" t="s">
        <v>291</v>
      </c>
      <c r="D396" t="s">
        <v>292</v>
      </c>
      <c r="E396">
        <v>6151110</v>
      </c>
    </row>
    <row r="397" spans="1:5" x14ac:dyDescent="0.2">
      <c r="A397" t="s">
        <v>333</v>
      </c>
      <c r="B397" s="243" t="e">
        <f>VLOOKUP(A397,'Web Based Remittances'!A:C,3,0)</f>
        <v>#N/A</v>
      </c>
      <c r="C397" t="s">
        <v>293</v>
      </c>
      <c r="D397" t="s">
        <v>294</v>
      </c>
      <c r="E397">
        <v>6140200</v>
      </c>
    </row>
    <row r="398" spans="1:5" x14ac:dyDescent="0.2">
      <c r="A398" t="s">
        <v>333</v>
      </c>
      <c r="B398" s="243" t="e">
        <f>VLOOKUP(A398,'Web Based Remittances'!A:C,3,0)</f>
        <v>#N/A</v>
      </c>
      <c r="C398" t="s">
        <v>295</v>
      </c>
      <c r="D398" t="s">
        <v>296</v>
      </c>
      <c r="E398">
        <v>6111000</v>
      </c>
    </row>
    <row r="399" spans="1:5" x14ac:dyDescent="0.2">
      <c r="A399" t="s">
        <v>333</v>
      </c>
      <c r="B399" s="243" t="e">
        <f>VLOOKUP(A399,'Web Based Remittances'!A:C,3,0)</f>
        <v>#N/A</v>
      </c>
      <c r="C399" t="s">
        <v>297</v>
      </c>
      <c r="D399" t="s">
        <v>298</v>
      </c>
      <c r="E399">
        <v>6170100</v>
      </c>
    </row>
    <row r="400" spans="1:5" x14ac:dyDescent="0.2">
      <c r="A400" t="s">
        <v>333</v>
      </c>
      <c r="B400" s="243" t="e">
        <f>VLOOKUP(A400,'Web Based Remittances'!A:C,3,0)</f>
        <v>#N/A</v>
      </c>
      <c r="C400" t="s">
        <v>299</v>
      </c>
      <c r="D400" t="s">
        <v>300</v>
      </c>
      <c r="E400">
        <v>6170110</v>
      </c>
    </row>
    <row r="401" spans="1:5" x14ac:dyDescent="0.2">
      <c r="A401" t="s">
        <v>333</v>
      </c>
      <c r="B401" s="243" t="e">
        <f>VLOOKUP(A401,'Web Based Remittances'!A:C,3,0)</f>
        <v>#N/A</v>
      </c>
      <c r="C401" t="s">
        <v>301</v>
      </c>
      <c r="D401" t="s">
        <v>302</v>
      </c>
      <c r="E401">
        <v>6181400</v>
      </c>
    </row>
    <row r="402" spans="1:5" x14ac:dyDescent="0.2">
      <c r="A402" t="s">
        <v>333</v>
      </c>
      <c r="B402" s="243" t="e">
        <f>VLOOKUP(A402,'Web Based Remittances'!A:C,3,0)</f>
        <v>#N/A</v>
      </c>
      <c r="C402" t="s">
        <v>303</v>
      </c>
      <c r="D402" t="s">
        <v>304</v>
      </c>
      <c r="E402">
        <v>6181500</v>
      </c>
    </row>
    <row r="403" spans="1:5" x14ac:dyDescent="0.2">
      <c r="A403" t="s">
        <v>333</v>
      </c>
      <c r="B403" s="243" t="e">
        <f>VLOOKUP(A403,'Web Based Remittances'!A:C,3,0)</f>
        <v>#N/A</v>
      </c>
      <c r="C403" t="s">
        <v>305</v>
      </c>
      <c r="D403" t="s">
        <v>306</v>
      </c>
      <c r="E403">
        <v>6110610</v>
      </c>
    </row>
    <row r="404" spans="1:5" x14ac:dyDescent="0.2">
      <c r="A404" t="s">
        <v>333</v>
      </c>
      <c r="B404" s="243" t="e">
        <f>VLOOKUP(A404,'Web Based Remittances'!A:C,3,0)</f>
        <v>#N/A</v>
      </c>
      <c r="C404" t="s">
        <v>307</v>
      </c>
      <c r="D404" t="s">
        <v>308</v>
      </c>
      <c r="E404">
        <v>6122340</v>
      </c>
    </row>
    <row r="405" spans="1:5" x14ac:dyDescent="0.2">
      <c r="A405" t="s">
        <v>333</v>
      </c>
      <c r="B405" s="243" t="e">
        <f>VLOOKUP(A405,'Web Based Remittances'!A:C,3,0)</f>
        <v>#N/A</v>
      </c>
      <c r="C405" t="s">
        <v>309</v>
      </c>
      <c r="D405" t="s">
        <v>310</v>
      </c>
      <c r="E405">
        <v>4190170</v>
      </c>
    </row>
    <row r="406" spans="1:5" x14ac:dyDescent="0.2">
      <c r="A406" t="s">
        <v>333</v>
      </c>
      <c r="B406" s="243" t="e">
        <f>VLOOKUP(A406,'Web Based Remittances'!A:C,3,0)</f>
        <v>#N/A</v>
      </c>
      <c r="C406" t="s">
        <v>311</v>
      </c>
      <c r="D406" t="s">
        <v>312</v>
      </c>
      <c r="E406">
        <v>4190430</v>
      </c>
    </row>
    <row r="407" spans="1:5" x14ac:dyDescent="0.2">
      <c r="A407" t="s">
        <v>333</v>
      </c>
      <c r="B407" s="243" t="e">
        <f>VLOOKUP(A407,'Web Based Remittances'!A:C,3,0)</f>
        <v>#N/A</v>
      </c>
      <c r="C407" t="s">
        <v>313</v>
      </c>
      <c r="D407" t="s">
        <v>314</v>
      </c>
      <c r="E407">
        <v>6181510</v>
      </c>
    </row>
    <row r="408" spans="1:5" x14ac:dyDescent="0.2">
      <c r="A408" t="s">
        <v>333</v>
      </c>
      <c r="B408" s="243" t="e">
        <f>VLOOKUP(A408,'Web Based Remittances'!A:C,3,0)</f>
        <v>#N/A</v>
      </c>
      <c r="C408" t="s">
        <v>315</v>
      </c>
      <c r="D408" t="s">
        <v>316</v>
      </c>
      <c r="E408">
        <v>6180210</v>
      </c>
    </row>
    <row r="409" spans="1:5" x14ac:dyDescent="0.2">
      <c r="A409" t="s">
        <v>333</v>
      </c>
      <c r="B409" s="243" t="e">
        <f>VLOOKUP(A409,'Web Based Remittances'!A:C,3,0)</f>
        <v>#N/A</v>
      </c>
      <c r="C409" t="s">
        <v>317</v>
      </c>
      <c r="D409" t="s">
        <v>318</v>
      </c>
      <c r="E409">
        <v>6180200</v>
      </c>
    </row>
    <row r="410" spans="1:5" x14ac:dyDescent="0.2">
      <c r="A410" t="s">
        <v>333</v>
      </c>
      <c r="B410" s="243" t="e">
        <f>VLOOKUP(A410,'Web Based Remittances'!A:C,3,0)</f>
        <v>#N/A</v>
      </c>
      <c r="C410" t="s">
        <v>319</v>
      </c>
      <c r="D410" t="s">
        <v>320</v>
      </c>
      <c r="E410">
        <v>6180230</v>
      </c>
    </row>
    <row r="411" spans="1:5" x14ac:dyDescent="0.2">
      <c r="A411" t="s">
        <v>333</v>
      </c>
      <c r="B411" s="243" t="e">
        <f>VLOOKUP(A411,'Web Based Remittances'!A:C,3,0)</f>
        <v>#N/A</v>
      </c>
      <c r="C411" t="s">
        <v>321</v>
      </c>
      <c r="D411" t="s">
        <v>272</v>
      </c>
      <c r="E411">
        <v>6180260</v>
      </c>
    </row>
    <row r="412" spans="1:5" x14ac:dyDescent="0.2">
      <c r="A412" t="s">
        <v>333</v>
      </c>
      <c r="B412" s="243" t="e">
        <f>VLOOKUP(A412,'Web Based Remittances'!A:C,3,0)</f>
        <v>#N/A</v>
      </c>
      <c r="C412" t="s">
        <v>322</v>
      </c>
      <c r="D412" t="s">
        <v>323</v>
      </c>
      <c r="E412">
        <v>6180261</v>
      </c>
    </row>
    <row r="413" spans="1:5" x14ac:dyDescent="0.2">
      <c r="A413" t="s">
        <v>333</v>
      </c>
      <c r="B413" s="243" t="e">
        <f>VLOOKUP(A413,'Web Based Remittances'!A:C,3,0)</f>
        <v>#N/A</v>
      </c>
      <c r="C413" t="s">
        <v>324</v>
      </c>
      <c r="D413" t="s">
        <v>325</v>
      </c>
      <c r="E413">
        <v>6180262</v>
      </c>
    </row>
    <row r="414" spans="1:5" x14ac:dyDescent="0.2">
      <c r="A414" t="s">
        <v>333</v>
      </c>
      <c r="B414" s="243" t="e">
        <f>VLOOKUP(A414,'Web Based Remittances'!A:C,3,0)</f>
        <v>#N/A</v>
      </c>
      <c r="C414" t="s">
        <v>326</v>
      </c>
      <c r="D414" t="s">
        <v>280</v>
      </c>
      <c r="E414">
        <v>6180263</v>
      </c>
    </row>
    <row r="415" spans="1:5" x14ac:dyDescent="0.2">
      <c r="A415" t="s">
        <v>333</v>
      </c>
      <c r="B415" s="243" t="e">
        <f>VLOOKUP(A415,'Web Based Remittances'!A:C,3,0)</f>
        <v>#N/A</v>
      </c>
      <c r="C415" t="s">
        <v>327</v>
      </c>
      <c r="D415" t="s">
        <v>328</v>
      </c>
      <c r="E415">
        <v>6180264</v>
      </c>
    </row>
    <row r="416" spans="1:5" x14ac:dyDescent="0.2">
      <c r="A416" t="s">
        <v>334</v>
      </c>
      <c r="B416" s="243" t="str">
        <f>VLOOKUP(A416,'Web Based Remittances'!A:C,3,0)</f>
        <v>593d393f</v>
      </c>
      <c r="C416" t="s">
        <v>200</v>
      </c>
      <c r="D416" t="s">
        <v>201</v>
      </c>
      <c r="E416">
        <v>4190105</v>
      </c>
    </row>
    <row r="417" spans="1:18" x14ac:dyDescent="0.2">
      <c r="A417" t="s">
        <v>334</v>
      </c>
      <c r="B417" s="243" t="str">
        <f>VLOOKUP(A417,'Web Based Remittances'!A:C,3,0)</f>
        <v>593d393f</v>
      </c>
      <c r="C417" t="s">
        <v>202</v>
      </c>
      <c r="D417" t="s">
        <v>203</v>
      </c>
      <c r="E417">
        <v>4190110</v>
      </c>
    </row>
    <row r="418" spans="1:18" x14ac:dyDescent="0.2">
      <c r="A418" t="s">
        <v>334</v>
      </c>
      <c r="B418" s="243" t="str">
        <f>VLOOKUP(A418,'Web Based Remittances'!A:C,3,0)</f>
        <v>593d393f</v>
      </c>
      <c r="C418" t="s">
        <v>204</v>
      </c>
      <c r="D418" t="s">
        <v>205</v>
      </c>
      <c r="E418">
        <v>4190120</v>
      </c>
    </row>
    <row r="419" spans="1:18" x14ac:dyDescent="0.2">
      <c r="A419" t="s">
        <v>334</v>
      </c>
      <c r="B419" s="243" t="str">
        <f>VLOOKUP(A419,'Web Based Remittances'!A:C,3,0)</f>
        <v>593d393f</v>
      </c>
      <c r="C419" t="s">
        <v>206</v>
      </c>
      <c r="D419" t="s">
        <v>207</v>
      </c>
      <c r="E419">
        <v>4190140</v>
      </c>
    </row>
    <row r="420" spans="1:18" x14ac:dyDescent="0.2">
      <c r="A420" t="s">
        <v>334</v>
      </c>
      <c r="B420" s="243" t="str">
        <f>VLOOKUP(A420,'Web Based Remittances'!A:C,3,0)</f>
        <v>593d393f</v>
      </c>
      <c r="C420" t="s">
        <v>208</v>
      </c>
      <c r="D420" t="s">
        <v>209</v>
      </c>
      <c r="E420">
        <v>4190160</v>
      </c>
      <c r="F420" s="338"/>
      <c r="J420" s="338"/>
    </row>
    <row r="421" spans="1:18" x14ac:dyDescent="0.2">
      <c r="A421" t="s">
        <v>334</v>
      </c>
      <c r="B421" s="243" t="str">
        <f>VLOOKUP(A421,'Web Based Remittances'!A:C,3,0)</f>
        <v>593d393f</v>
      </c>
      <c r="C421" t="s">
        <v>210</v>
      </c>
      <c r="D421" t="s">
        <v>211</v>
      </c>
      <c r="E421">
        <v>4190390</v>
      </c>
    </row>
    <row r="422" spans="1:18" x14ac:dyDescent="0.2">
      <c r="A422" t="s">
        <v>334</v>
      </c>
      <c r="B422" s="243" t="str">
        <f>VLOOKUP(A422,'Web Based Remittances'!A:C,3,0)</f>
        <v>593d393f</v>
      </c>
      <c r="C422" t="s">
        <v>212</v>
      </c>
      <c r="D422" t="s">
        <v>213</v>
      </c>
      <c r="E422">
        <v>4191900</v>
      </c>
    </row>
    <row r="423" spans="1:18" x14ac:dyDescent="0.2">
      <c r="A423" t="s">
        <v>334</v>
      </c>
      <c r="B423" s="243" t="str">
        <f>VLOOKUP(A423,'Web Based Remittances'!A:C,3,0)</f>
        <v>593d393f</v>
      </c>
      <c r="C423" t="s">
        <v>214</v>
      </c>
      <c r="D423" t="s">
        <v>215</v>
      </c>
      <c r="E423">
        <v>4191100</v>
      </c>
    </row>
    <row r="424" spans="1:18" x14ac:dyDescent="0.2">
      <c r="A424" t="s">
        <v>334</v>
      </c>
      <c r="B424" s="243" t="str">
        <f>VLOOKUP(A424,'Web Based Remittances'!A:C,3,0)</f>
        <v>593d393f</v>
      </c>
      <c r="C424" t="s">
        <v>216</v>
      </c>
      <c r="D424" t="s">
        <v>217</v>
      </c>
      <c r="E424">
        <v>4191110</v>
      </c>
      <c r="F424" s="338"/>
      <c r="L424" s="338"/>
    </row>
    <row r="425" spans="1:18" x14ac:dyDescent="0.2">
      <c r="A425" t="s">
        <v>334</v>
      </c>
      <c r="B425" s="243" t="str">
        <f>VLOOKUP(A425,'Web Based Remittances'!A:C,3,0)</f>
        <v>593d393f</v>
      </c>
      <c r="C425" t="s">
        <v>218</v>
      </c>
      <c r="D425" t="s">
        <v>219</v>
      </c>
      <c r="E425">
        <v>4191600</v>
      </c>
    </row>
    <row r="426" spans="1:18" x14ac:dyDescent="0.2">
      <c r="A426" t="s">
        <v>334</v>
      </c>
      <c r="B426" s="243" t="str">
        <f>VLOOKUP(A426,'Web Based Remittances'!A:C,3,0)</f>
        <v>593d393f</v>
      </c>
      <c r="C426" t="s">
        <v>220</v>
      </c>
      <c r="D426" t="s">
        <v>221</v>
      </c>
      <c r="E426">
        <v>4191610</v>
      </c>
    </row>
    <row r="427" spans="1:18" x14ac:dyDescent="0.2">
      <c r="A427" t="s">
        <v>334</v>
      </c>
      <c r="B427" s="243" t="str">
        <f>VLOOKUP(A427,'Web Based Remittances'!A:C,3,0)</f>
        <v>593d393f</v>
      </c>
      <c r="C427" t="s">
        <v>222</v>
      </c>
      <c r="D427" t="s">
        <v>223</v>
      </c>
      <c r="E427">
        <v>4190410</v>
      </c>
      <c r="F427" s="338"/>
      <c r="G427" s="338"/>
      <c r="H427" s="338"/>
      <c r="I427" s="338"/>
      <c r="J427" s="338"/>
      <c r="K427" s="338"/>
      <c r="L427" s="338"/>
      <c r="M427" s="338"/>
      <c r="N427" s="338"/>
      <c r="O427" s="338"/>
      <c r="P427" s="338"/>
      <c r="Q427" s="338"/>
      <c r="R427" s="338"/>
    </row>
    <row r="428" spans="1:18" x14ac:dyDescent="0.2">
      <c r="A428" t="s">
        <v>334</v>
      </c>
      <c r="B428" s="243" t="str">
        <f>VLOOKUP(A428,'Web Based Remittances'!A:C,3,0)</f>
        <v>593d393f</v>
      </c>
      <c r="C428" t="s">
        <v>224</v>
      </c>
      <c r="D428" t="s">
        <v>225</v>
      </c>
      <c r="E428">
        <v>4190420</v>
      </c>
    </row>
    <row r="429" spans="1:18" x14ac:dyDescent="0.2">
      <c r="A429" t="s">
        <v>334</v>
      </c>
      <c r="B429" s="243" t="str">
        <f>VLOOKUP(A429,'Web Based Remittances'!A:C,3,0)</f>
        <v>593d393f</v>
      </c>
      <c r="C429" t="s">
        <v>226</v>
      </c>
      <c r="D429" t="s">
        <v>227</v>
      </c>
      <c r="E429">
        <v>4190200</v>
      </c>
      <c r="F429" s="338"/>
      <c r="G429" s="338"/>
      <c r="H429" s="338"/>
      <c r="I429" s="338"/>
      <c r="J429" s="338"/>
      <c r="K429" s="338"/>
      <c r="L429" s="338"/>
      <c r="M429" s="338"/>
      <c r="N429" s="338"/>
      <c r="O429" s="338"/>
      <c r="P429" s="338"/>
      <c r="Q429" s="338"/>
      <c r="R429" s="338"/>
    </row>
    <row r="430" spans="1:18" x14ac:dyDescent="0.2">
      <c r="A430" t="s">
        <v>334</v>
      </c>
      <c r="B430" s="243" t="str">
        <f>VLOOKUP(A430,'Web Based Remittances'!A:C,3,0)</f>
        <v>593d393f</v>
      </c>
      <c r="C430" t="s">
        <v>228</v>
      </c>
      <c r="D430" t="s">
        <v>229</v>
      </c>
      <c r="E430">
        <v>4190386</v>
      </c>
      <c r="F430" s="338"/>
      <c r="J430" s="338"/>
      <c r="L430" s="338"/>
      <c r="O430" s="338"/>
      <c r="R430" s="338"/>
    </row>
    <row r="431" spans="1:18" x14ac:dyDescent="0.2">
      <c r="A431" t="s">
        <v>334</v>
      </c>
      <c r="B431" s="243" t="str">
        <f>VLOOKUP(A431,'Web Based Remittances'!A:C,3,0)</f>
        <v>593d393f</v>
      </c>
      <c r="C431" t="s">
        <v>230</v>
      </c>
      <c r="D431" t="s">
        <v>231</v>
      </c>
      <c r="E431">
        <v>4190387</v>
      </c>
    </row>
    <row r="432" spans="1:18" x14ac:dyDescent="0.2">
      <c r="A432" t="s">
        <v>334</v>
      </c>
      <c r="B432" s="243" t="str">
        <f>VLOOKUP(A432,'Web Based Remittances'!A:C,3,0)</f>
        <v>593d393f</v>
      </c>
      <c r="C432" t="s">
        <v>232</v>
      </c>
      <c r="D432" t="s">
        <v>233</v>
      </c>
      <c r="E432">
        <v>4190388</v>
      </c>
    </row>
    <row r="433" spans="1:18" x14ac:dyDescent="0.2">
      <c r="A433" t="s">
        <v>334</v>
      </c>
      <c r="B433" s="243" t="str">
        <f>VLOOKUP(A433,'Web Based Remittances'!A:C,3,0)</f>
        <v>593d393f</v>
      </c>
      <c r="C433" t="s">
        <v>234</v>
      </c>
      <c r="D433" t="s">
        <v>235</v>
      </c>
      <c r="E433">
        <v>4190380</v>
      </c>
      <c r="F433" s="338"/>
    </row>
    <row r="434" spans="1:18" x14ac:dyDescent="0.2">
      <c r="A434" t="s">
        <v>334</v>
      </c>
      <c r="B434" s="243" t="str">
        <f>VLOOKUP(A434,'Web Based Remittances'!A:C,3,0)</f>
        <v>593d393f</v>
      </c>
      <c r="C434" t="s">
        <v>236</v>
      </c>
      <c r="D434" t="s">
        <v>237</v>
      </c>
      <c r="E434">
        <v>4190205</v>
      </c>
    </row>
    <row r="435" spans="1:18" x14ac:dyDescent="0.2">
      <c r="A435" t="s">
        <v>334</v>
      </c>
      <c r="B435" s="243" t="str">
        <f>VLOOKUP(A435,'Web Based Remittances'!A:C,3,0)</f>
        <v>593d393f</v>
      </c>
      <c r="C435" t="s">
        <v>238</v>
      </c>
      <c r="D435" t="s">
        <v>239</v>
      </c>
      <c r="E435">
        <v>4190210</v>
      </c>
    </row>
    <row r="436" spans="1:18" x14ac:dyDescent="0.2">
      <c r="A436" t="s">
        <v>334</v>
      </c>
      <c r="B436" s="243" t="str">
        <f>VLOOKUP(A436,'Web Based Remittances'!A:C,3,0)</f>
        <v>593d393f</v>
      </c>
      <c r="C436" t="s">
        <v>14</v>
      </c>
      <c r="D436" t="s">
        <v>240</v>
      </c>
      <c r="E436">
        <v>6110000</v>
      </c>
    </row>
    <row r="437" spans="1:18" x14ac:dyDescent="0.2">
      <c r="A437" t="s">
        <v>334</v>
      </c>
      <c r="B437" s="243" t="str">
        <f>VLOOKUP(A437,'Web Based Remittances'!A:C,3,0)</f>
        <v>593d393f</v>
      </c>
      <c r="C437" t="s">
        <v>23</v>
      </c>
      <c r="D437" t="s">
        <v>241</v>
      </c>
      <c r="E437">
        <v>6110020</v>
      </c>
    </row>
    <row r="438" spans="1:18" x14ac:dyDescent="0.2">
      <c r="A438" t="s">
        <v>334</v>
      </c>
      <c r="B438" s="243" t="str">
        <f>VLOOKUP(A438,'Web Based Remittances'!A:C,3,0)</f>
        <v>593d393f</v>
      </c>
      <c r="C438" t="s">
        <v>31</v>
      </c>
      <c r="D438" t="s">
        <v>242</v>
      </c>
      <c r="E438">
        <v>6110600</v>
      </c>
      <c r="F438" s="338"/>
      <c r="G438" s="338"/>
      <c r="J438" s="338"/>
      <c r="M438" s="338"/>
      <c r="P438" s="338"/>
    </row>
    <row r="439" spans="1:18" x14ac:dyDescent="0.2">
      <c r="A439" t="s">
        <v>334</v>
      </c>
      <c r="B439" s="243" t="str">
        <f>VLOOKUP(A439,'Web Based Remittances'!A:C,3,0)</f>
        <v>593d393f</v>
      </c>
      <c r="C439" t="s">
        <v>38</v>
      </c>
      <c r="D439" t="s">
        <v>243</v>
      </c>
      <c r="E439">
        <v>6110720</v>
      </c>
      <c r="F439" s="338"/>
      <c r="H439" s="338"/>
      <c r="N439" s="338"/>
    </row>
    <row r="440" spans="1:18" x14ac:dyDescent="0.2">
      <c r="A440" t="s">
        <v>334</v>
      </c>
      <c r="B440" s="243" t="str">
        <f>VLOOKUP(A440,'Web Based Remittances'!A:C,3,0)</f>
        <v>593d393f</v>
      </c>
      <c r="C440" t="s">
        <v>42</v>
      </c>
      <c r="D440" t="s">
        <v>244</v>
      </c>
      <c r="E440">
        <v>6110860</v>
      </c>
    </row>
    <row r="441" spans="1:18" x14ac:dyDescent="0.2">
      <c r="A441" t="s">
        <v>334</v>
      </c>
      <c r="B441" s="243" t="str">
        <f>VLOOKUP(A441,'Web Based Remittances'!A:C,3,0)</f>
        <v>593d393f</v>
      </c>
      <c r="C441" t="s">
        <v>46</v>
      </c>
      <c r="D441" t="s">
        <v>245</v>
      </c>
      <c r="E441">
        <v>6110800</v>
      </c>
    </row>
    <row r="442" spans="1:18" x14ac:dyDescent="0.2">
      <c r="A442" t="s">
        <v>334</v>
      </c>
      <c r="B442" s="243" t="str">
        <f>VLOOKUP(A442,'Web Based Remittances'!A:C,3,0)</f>
        <v>593d393f</v>
      </c>
      <c r="C442" t="s">
        <v>50</v>
      </c>
      <c r="D442" t="s">
        <v>246</v>
      </c>
      <c r="E442">
        <v>6110640</v>
      </c>
      <c r="F442" s="338"/>
      <c r="G442" s="338"/>
      <c r="H442" s="338"/>
      <c r="I442" s="338"/>
      <c r="J442" s="338"/>
      <c r="K442" s="338"/>
      <c r="L442" s="338"/>
      <c r="M442" s="338"/>
      <c r="N442" s="338"/>
      <c r="O442" s="338"/>
      <c r="P442" s="338"/>
      <c r="Q442" s="338"/>
      <c r="R442" s="338"/>
    </row>
    <row r="443" spans="1:18" x14ac:dyDescent="0.2">
      <c r="A443" t="s">
        <v>334</v>
      </c>
      <c r="B443" s="243" t="str">
        <f>VLOOKUP(A443,'Web Based Remittances'!A:C,3,0)</f>
        <v>593d393f</v>
      </c>
      <c r="C443" t="s">
        <v>247</v>
      </c>
      <c r="D443" t="s">
        <v>248</v>
      </c>
      <c r="E443">
        <v>6116300</v>
      </c>
    </row>
    <row r="444" spans="1:18" x14ac:dyDescent="0.2">
      <c r="A444" t="s">
        <v>334</v>
      </c>
      <c r="B444" s="243" t="str">
        <f>VLOOKUP(A444,'Web Based Remittances'!A:C,3,0)</f>
        <v>593d393f</v>
      </c>
      <c r="C444" t="s">
        <v>249</v>
      </c>
      <c r="D444" t="s">
        <v>250</v>
      </c>
      <c r="E444">
        <v>6116200</v>
      </c>
      <c r="F444" s="338"/>
      <c r="G444" s="338"/>
      <c r="H444" s="338"/>
      <c r="I444" s="338"/>
      <c r="J444" s="338"/>
      <c r="K444" s="338"/>
      <c r="L444" s="338"/>
      <c r="M444" s="338"/>
      <c r="N444" s="338"/>
      <c r="O444" s="338"/>
      <c r="P444" s="338"/>
      <c r="Q444" s="338"/>
      <c r="R444" s="338"/>
    </row>
    <row r="445" spans="1:18" x14ac:dyDescent="0.2">
      <c r="A445" t="s">
        <v>334</v>
      </c>
      <c r="B445" s="243" t="str">
        <f>VLOOKUP(A445,'Web Based Remittances'!A:C,3,0)</f>
        <v>593d393f</v>
      </c>
      <c r="C445" t="s">
        <v>251</v>
      </c>
      <c r="D445" t="s">
        <v>252</v>
      </c>
      <c r="E445">
        <v>6116610</v>
      </c>
      <c r="F445" s="338"/>
      <c r="G445" s="338"/>
      <c r="H445" s="338"/>
      <c r="I445" s="338"/>
      <c r="J445" s="338"/>
      <c r="K445" s="338"/>
      <c r="L445" s="338"/>
      <c r="M445" s="338"/>
      <c r="N445" s="338"/>
      <c r="O445" s="338"/>
      <c r="P445" s="338"/>
      <c r="Q445" s="338"/>
      <c r="R445" s="338"/>
    </row>
    <row r="446" spans="1:18" x14ac:dyDescent="0.2">
      <c r="A446" t="s">
        <v>334</v>
      </c>
      <c r="B446" s="243" t="str">
        <f>VLOOKUP(A446,'Web Based Remittances'!A:C,3,0)</f>
        <v>593d393f</v>
      </c>
      <c r="C446" t="s">
        <v>253</v>
      </c>
      <c r="D446" t="s">
        <v>254</v>
      </c>
      <c r="E446">
        <v>6116600</v>
      </c>
      <c r="F446" s="338"/>
      <c r="G446" s="338"/>
      <c r="H446" s="338"/>
      <c r="I446" s="338"/>
      <c r="J446" s="338"/>
      <c r="K446" s="338"/>
      <c r="L446" s="338"/>
      <c r="M446" s="338"/>
      <c r="N446" s="338"/>
      <c r="O446" s="338"/>
      <c r="P446" s="338"/>
      <c r="Q446" s="338"/>
      <c r="R446" s="338"/>
    </row>
    <row r="447" spans="1:18" x14ac:dyDescent="0.2">
      <c r="A447" t="s">
        <v>334</v>
      </c>
      <c r="B447" s="243" t="str">
        <f>VLOOKUP(A447,'Web Based Remittances'!A:C,3,0)</f>
        <v>593d393f</v>
      </c>
      <c r="C447" t="s">
        <v>255</v>
      </c>
      <c r="D447" t="s">
        <v>256</v>
      </c>
      <c r="E447">
        <v>6121000</v>
      </c>
    </row>
    <row r="448" spans="1:18" x14ac:dyDescent="0.2">
      <c r="A448" t="s">
        <v>334</v>
      </c>
      <c r="B448" s="243" t="str">
        <f>VLOOKUP(A448,'Web Based Remittances'!A:C,3,0)</f>
        <v>593d393f</v>
      </c>
      <c r="C448" t="s">
        <v>257</v>
      </c>
      <c r="D448" t="s">
        <v>258</v>
      </c>
      <c r="E448">
        <v>6122310</v>
      </c>
      <c r="F448" s="338"/>
      <c r="G448" s="338"/>
      <c r="H448" s="338"/>
      <c r="I448" s="338"/>
      <c r="J448" s="338"/>
      <c r="K448" s="338"/>
      <c r="L448" s="338"/>
      <c r="M448" s="338"/>
      <c r="N448" s="338"/>
      <c r="O448" s="338"/>
      <c r="P448" s="338"/>
      <c r="Q448" s="338"/>
      <c r="R448" s="338"/>
    </row>
    <row r="449" spans="1:18" x14ac:dyDescent="0.2">
      <c r="A449" t="s">
        <v>334</v>
      </c>
      <c r="B449" s="243" t="str">
        <f>VLOOKUP(A449,'Web Based Remittances'!A:C,3,0)</f>
        <v>593d393f</v>
      </c>
      <c r="C449" t="s">
        <v>259</v>
      </c>
      <c r="D449" t="s">
        <v>260</v>
      </c>
      <c r="E449">
        <v>6122110</v>
      </c>
      <c r="F449" s="338"/>
    </row>
    <row r="450" spans="1:18" x14ac:dyDescent="0.2">
      <c r="A450" t="s">
        <v>334</v>
      </c>
      <c r="B450" s="243" t="str">
        <f>VLOOKUP(A450,'Web Based Remittances'!A:C,3,0)</f>
        <v>593d393f</v>
      </c>
      <c r="C450" t="s">
        <v>261</v>
      </c>
      <c r="D450" t="s">
        <v>262</v>
      </c>
      <c r="E450">
        <v>6120800</v>
      </c>
      <c r="F450" s="338"/>
      <c r="H450" s="338"/>
      <c r="M450" s="338"/>
      <c r="Q450" s="338"/>
    </row>
    <row r="451" spans="1:18" x14ac:dyDescent="0.2">
      <c r="A451" t="s">
        <v>334</v>
      </c>
      <c r="B451" s="243" t="str">
        <f>VLOOKUP(A451,'Web Based Remittances'!A:C,3,0)</f>
        <v>593d393f</v>
      </c>
      <c r="C451" t="s">
        <v>263</v>
      </c>
      <c r="D451" t="s">
        <v>264</v>
      </c>
      <c r="E451">
        <v>6120220</v>
      </c>
      <c r="F451" s="338"/>
      <c r="G451" s="338"/>
    </row>
    <row r="452" spans="1:18" x14ac:dyDescent="0.2">
      <c r="A452" t="s">
        <v>334</v>
      </c>
      <c r="B452" s="243" t="str">
        <f>VLOOKUP(A452,'Web Based Remittances'!A:C,3,0)</f>
        <v>593d393f</v>
      </c>
      <c r="C452" t="s">
        <v>265</v>
      </c>
      <c r="D452" t="s">
        <v>266</v>
      </c>
      <c r="E452">
        <v>6120600</v>
      </c>
    </row>
    <row r="453" spans="1:18" x14ac:dyDescent="0.2">
      <c r="A453" t="s">
        <v>334</v>
      </c>
      <c r="B453" s="243" t="str">
        <f>VLOOKUP(A453,'Web Based Remittances'!A:C,3,0)</f>
        <v>593d393f</v>
      </c>
      <c r="C453" t="s">
        <v>267</v>
      </c>
      <c r="D453" t="s">
        <v>268</v>
      </c>
      <c r="E453">
        <v>6120400</v>
      </c>
      <c r="F453" s="338"/>
      <c r="G453" s="338"/>
      <c r="H453" s="338"/>
      <c r="I453" s="338"/>
      <c r="J453" s="338"/>
      <c r="L453" s="338"/>
      <c r="M453" s="338"/>
      <c r="N453" s="338"/>
      <c r="O453" s="338"/>
      <c r="P453" s="338"/>
      <c r="Q453" s="338"/>
    </row>
    <row r="454" spans="1:18" x14ac:dyDescent="0.2">
      <c r="A454" t="s">
        <v>334</v>
      </c>
      <c r="B454" s="243" t="str">
        <f>VLOOKUP(A454,'Web Based Remittances'!A:C,3,0)</f>
        <v>593d393f</v>
      </c>
      <c r="C454" t="s">
        <v>269</v>
      </c>
      <c r="D454" t="s">
        <v>270</v>
      </c>
      <c r="E454">
        <v>6140130</v>
      </c>
      <c r="F454" s="338"/>
      <c r="G454" s="338"/>
      <c r="H454" s="338"/>
      <c r="I454" s="338"/>
      <c r="J454" s="338"/>
      <c r="L454" s="338"/>
      <c r="M454" s="338"/>
      <c r="N454" s="338"/>
      <c r="O454" s="338"/>
      <c r="P454" s="338"/>
      <c r="Q454" s="338"/>
      <c r="R454" s="338"/>
    </row>
    <row r="455" spans="1:18" x14ac:dyDescent="0.2">
      <c r="A455" t="s">
        <v>334</v>
      </c>
      <c r="B455" s="243" t="str">
        <f>VLOOKUP(A455,'Web Based Remittances'!A:C,3,0)</f>
        <v>593d393f</v>
      </c>
      <c r="C455" t="s">
        <v>271</v>
      </c>
      <c r="D455" t="s">
        <v>272</v>
      </c>
      <c r="E455">
        <v>6142460</v>
      </c>
      <c r="F455" s="338"/>
    </row>
    <row r="456" spans="1:18" x14ac:dyDescent="0.2">
      <c r="A456" t="s">
        <v>334</v>
      </c>
      <c r="B456" s="243" t="str">
        <f>VLOOKUP(A456,'Web Based Remittances'!A:C,3,0)</f>
        <v>593d393f</v>
      </c>
      <c r="C456" t="s">
        <v>273</v>
      </c>
      <c r="D456" t="s">
        <v>274</v>
      </c>
      <c r="E456">
        <v>6142431</v>
      </c>
      <c r="F456" s="338"/>
      <c r="H456" s="338"/>
      <c r="K456" s="338"/>
      <c r="N456" s="338"/>
      <c r="Q456" s="338"/>
    </row>
    <row r="457" spans="1:18" x14ac:dyDescent="0.2">
      <c r="A457" t="s">
        <v>334</v>
      </c>
      <c r="B457" s="243" t="str">
        <f>VLOOKUP(A457,'Web Based Remittances'!A:C,3,0)</f>
        <v>593d393f</v>
      </c>
      <c r="C457" t="s">
        <v>275</v>
      </c>
      <c r="D457" t="s">
        <v>276</v>
      </c>
      <c r="E457">
        <v>6142432</v>
      </c>
      <c r="F457" s="338"/>
      <c r="G457" s="338"/>
      <c r="H457" s="338"/>
      <c r="I457" s="338"/>
      <c r="J457" s="338"/>
      <c r="K457" s="338"/>
      <c r="L457" s="338"/>
      <c r="M457" s="338"/>
      <c r="N457" s="338"/>
      <c r="O457" s="338"/>
      <c r="P457" s="338"/>
      <c r="Q457" s="338"/>
      <c r="R457" s="338"/>
    </row>
    <row r="458" spans="1:18" x14ac:dyDescent="0.2">
      <c r="A458" t="s">
        <v>334</v>
      </c>
      <c r="B458" s="243" t="str">
        <f>VLOOKUP(A458,'Web Based Remittances'!A:C,3,0)</f>
        <v>593d393f</v>
      </c>
      <c r="C458" t="s">
        <v>277</v>
      </c>
      <c r="D458" t="s">
        <v>278</v>
      </c>
      <c r="E458">
        <v>6142430</v>
      </c>
      <c r="F458" s="338"/>
      <c r="R458" s="338"/>
    </row>
    <row r="459" spans="1:18" x14ac:dyDescent="0.2">
      <c r="A459" t="s">
        <v>334</v>
      </c>
      <c r="B459" s="243" t="str">
        <f>VLOOKUP(A459,'Web Based Remittances'!A:C,3,0)</f>
        <v>593d393f</v>
      </c>
      <c r="C459" t="s">
        <v>279</v>
      </c>
      <c r="D459" t="s">
        <v>280</v>
      </c>
      <c r="E459">
        <v>6142433</v>
      </c>
      <c r="F459" s="338"/>
      <c r="G459" s="338"/>
      <c r="H459" s="338"/>
      <c r="I459" s="338"/>
      <c r="J459" s="338"/>
      <c r="L459" s="338"/>
      <c r="M459" s="338"/>
      <c r="N459" s="338"/>
      <c r="O459" s="338"/>
    </row>
    <row r="460" spans="1:18" x14ac:dyDescent="0.2">
      <c r="A460" t="s">
        <v>334</v>
      </c>
      <c r="B460" s="243" t="str">
        <f>VLOOKUP(A460,'Web Based Remittances'!A:C,3,0)</f>
        <v>593d393f</v>
      </c>
      <c r="C460" t="s">
        <v>281</v>
      </c>
      <c r="D460" t="s">
        <v>282</v>
      </c>
      <c r="E460">
        <v>6142440</v>
      </c>
      <c r="F460" s="338"/>
      <c r="G460" s="338"/>
      <c r="H460" s="338"/>
      <c r="I460" s="338"/>
      <c r="J460" s="338"/>
      <c r="L460" s="338"/>
      <c r="M460" s="338"/>
      <c r="N460" s="338"/>
      <c r="O460" s="338"/>
      <c r="P460" s="338"/>
      <c r="Q460" s="338"/>
      <c r="R460" s="338"/>
    </row>
    <row r="461" spans="1:18" x14ac:dyDescent="0.2">
      <c r="A461" t="s">
        <v>334</v>
      </c>
      <c r="B461" s="243" t="str">
        <f>VLOOKUP(A461,'Web Based Remittances'!A:C,3,0)</f>
        <v>593d393f</v>
      </c>
      <c r="C461" t="s">
        <v>283</v>
      </c>
      <c r="D461" t="s">
        <v>284</v>
      </c>
      <c r="E461">
        <v>6142434</v>
      </c>
      <c r="F461" s="338"/>
      <c r="G461" s="338"/>
      <c r="H461" s="338"/>
      <c r="I461" s="338"/>
      <c r="J461" s="338"/>
      <c r="L461" s="338"/>
      <c r="M461" s="338"/>
      <c r="N461" s="338"/>
      <c r="O461" s="338"/>
      <c r="P461" s="338"/>
      <c r="Q461" s="338"/>
    </row>
    <row r="462" spans="1:18" x14ac:dyDescent="0.2">
      <c r="A462" t="s">
        <v>334</v>
      </c>
      <c r="B462" s="243" t="str">
        <f>VLOOKUP(A462,'Web Based Remittances'!A:C,3,0)</f>
        <v>593d393f</v>
      </c>
      <c r="C462" t="s">
        <v>285</v>
      </c>
      <c r="D462" t="s">
        <v>286</v>
      </c>
      <c r="E462">
        <v>6146100</v>
      </c>
    </row>
    <row r="463" spans="1:18" x14ac:dyDescent="0.2">
      <c r="A463" t="s">
        <v>334</v>
      </c>
      <c r="B463" s="243" t="str">
        <f>VLOOKUP(A463,'Web Based Remittances'!A:C,3,0)</f>
        <v>593d393f</v>
      </c>
      <c r="C463" t="s">
        <v>287</v>
      </c>
      <c r="D463" t="s">
        <v>288</v>
      </c>
      <c r="E463">
        <v>6140000</v>
      </c>
      <c r="F463" s="338"/>
      <c r="G463" s="338"/>
      <c r="H463" s="338"/>
      <c r="I463" s="338"/>
      <c r="J463" s="338"/>
      <c r="L463" s="338"/>
      <c r="M463" s="338"/>
      <c r="N463" s="338"/>
      <c r="O463" s="338"/>
      <c r="P463" s="338"/>
      <c r="Q463" s="338"/>
      <c r="R463" s="338"/>
    </row>
    <row r="464" spans="1:18" x14ac:dyDescent="0.2">
      <c r="A464" t="s">
        <v>334</v>
      </c>
      <c r="B464" s="243" t="str">
        <f>VLOOKUP(A464,'Web Based Remittances'!A:C,3,0)</f>
        <v>593d393f</v>
      </c>
      <c r="C464" t="s">
        <v>289</v>
      </c>
      <c r="D464" t="s">
        <v>290</v>
      </c>
      <c r="E464">
        <v>6121600</v>
      </c>
      <c r="F464" s="338"/>
      <c r="R464" s="338"/>
    </row>
    <row r="465" spans="1:18" x14ac:dyDescent="0.2">
      <c r="A465" t="s">
        <v>334</v>
      </c>
      <c r="B465" s="243" t="str">
        <f>VLOOKUP(A465,'Web Based Remittances'!A:C,3,0)</f>
        <v>593d393f</v>
      </c>
      <c r="C465" t="s">
        <v>291</v>
      </c>
      <c r="D465" t="s">
        <v>292</v>
      </c>
      <c r="E465">
        <v>6151110</v>
      </c>
    </row>
    <row r="466" spans="1:18" x14ac:dyDescent="0.2">
      <c r="A466" t="s">
        <v>334</v>
      </c>
      <c r="B466" s="243" t="str">
        <f>VLOOKUP(A466,'Web Based Remittances'!A:C,3,0)</f>
        <v>593d393f</v>
      </c>
      <c r="C466" t="s">
        <v>293</v>
      </c>
      <c r="D466" t="s">
        <v>294</v>
      </c>
      <c r="E466">
        <v>6140200</v>
      </c>
      <c r="F466" s="338"/>
      <c r="G466" s="338"/>
      <c r="H466" s="338"/>
      <c r="I466" s="338"/>
      <c r="J466" s="338"/>
      <c r="L466" s="338"/>
      <c r="M466" s="338"/>
      <c r="N466" s="338"/>
      <c r="O466" s="338"/>
      <c r="P466" s="338"/>
      <c r="Q466" s="338"/>
      <c r="R466" s="338"/>
    </row>
    <row r="467" spans="1:18" x14ac:dyDescent="0.2">
      <c r="A467" t="s">
        <v>334</v>
      </c>
      <c r="B467" s="243" t="str">
        <f>VLOOKUP(A467,'Web Based Remittances'!A:C,3,0)</f>
        <v>593d393f</v>
      </c>
      <c r="C467" t="s">
        <v>295</v>
      </c>
      <c r="D467" t="s">
        <v>296</v>
      </c>
      <c r="E467">
        <v>6111000</v>
      </c>
      <c r="F467" s="338"/>
      <c r="G467" s="338"/>
      <c r="H467" s="338"/>
      <c r="I467" s="338"/>
      <c r="J467" s="338"/>
      <c r="L467" s="338"/>
      <c r="M467" s="338"/>
      <c r="N467" s="338"/>
      <c r="O467" s="338"/>
      <c r="P467" s="338"/>
      <c r="Q467" s="338"/>
      <c r="R467" s="338"/>
    </row>
    <row r="468" spans="1:18" x14ac:dyDescent="0.2">
      <c r="A468" t="s">
        <v>334</v>
      </c>
      <c r="B468" s="243" t="str">
        <f>VLOOKUP(A468,'Web Based Remittances'!A:C,3,0)</f>
        <v>593d393f</v>
      </c>
      <c r="C468" t="s">
        <v>297</v>
      </c>
      <c r="D468" t="s">
        <v>298</v>
      </c>
      <c r="E468">
        <v>6170100</v>
      </c>
    </row>
    <row r="469" spans="1:18" x14ac:dyDescent="0.2">
      <c r="A469" t="s">
        <v>334</v>
      </c>
      <c r="B469" s="243" t="str">
        <f>VLOOKUP(A469,'Web Based Remittances'!A:C,3,0)</f>
        <v>593d393f</v>
      </c>
      <c r="C469" t="s">
        <v>299</v>
      </c>
      <c r="D469" t="s">
        <v>300</v>
      </c>
      <c r="E469">
        <v>6170110</v>
      </c>
      <c r="F469" s="338"/>
      <c r="G469" s="338"/>
      <c r="H469" s="338"/>
      <c r="I469" s="338"/>
      <c r="J469" s="338"/>
      <c r="L469" s="338"/>
      <c r="M469" s="338"/>
      <c r="N469" s="338"/>
      <c r="O469" s="338"/>
      <c r="P469" s="338"/>
      <c r="Q469" s="338"/>
      <c r="R469" s="338"/>
    </row>
    <row r="470" spans="1:18" x14ac:dyDescent="0.2">
      <c r="A470" t="s">
        <v>334</v>
      </c>
      <c r="B470" s="243" t="str">
        <f>VLOOKUP(A470,'Web Based Remittances'!A:C,3,0)</f>
        <v>593d393f</v>
      </c>
      <c r="C470" t="s">
        <v>301</v>
      </c>
      <c r="D470" t="s">
        <v>302</v>
      </c>
      <c r="E470">
        <v>6181400</v>
      </c>
    </row>
    <row r="471" spans="1:18" x14ac:dyDescent="0.2">
      <c r="A471" t="s">
        <v>334</v>
      </c>
      <c r="B471" s="243" t="str">
        <f>VLOOKUP(A471,'Web Based Remittances'!A:C,3,0)</f>
        <v>593d393f</v>
      </c>
      <c r="C471" t="s">
        <v>303</v>
      </c>
      <c r="D471" t="s">
        <v>304</v>
      </c>
      <c r="E471">
        <v>6181500</v>
      </c>
    </row>
    <row r="472" spans="1:18" x14ac:dyDescent="0.2">
      <c r="A472" t="s">
        <v>334</v>
      </c>
      <c r="B472" s="243" t="str">
        <f>VLOOKUP(A472,'Web Based Remittances'!A:C,3,0)</f>
        <v>593d393f</v>
      </c>
      <c r="C472" t="s">
        <v>305</v>
      </c>
      <c r="D472" t="s">
        <v>306</v>
      </c>
      <c r="E472">
        <v>6110610</v>
      </c>
    </row>
    <row r="473" spans="1:18" x14ac:dyDescent="0.2">
      <c r="A473" t="s">
        <v>334</v>
      </c>
      <c r="B473" s="243" t="str">
        <f>VLOOKUP(A473,'Web Based Remittances'!A:C,3,0)</f>
        <v>593d393f</v>
      </c>
      <c r="C473" t="s">
        <v>307</v>
      </c>
      <c r="D473" t="s">
        <v>308</v>
      </c>
      <c r="E473">
        <v>6122340</v>
      </c>
      <c r="F473" s="338"/>
      <c r="J473" s="338"/>
    </row>
    <row r="474" spans="1:18" x14ac:dyDescent="0.2">
      <c r="A474" t="s">
        <v>334</v>
      </c>
      <c r="B474" s="243" t="str">
        <f>VLOOKUP(A474,'Web Based Remittances'!A:C,3,0)</f>
        <v>593d393f</v>
      </c>
      <c r="C474" t="s">
        <v>309</v>
      </c>
      <c r="D474" t="s">
        <v>310</v>
      </c>
      <c r="E474">
        <v>4190170</v>
      </c>
    </row>
    <row r="475" spans="1:18" x14ac:dyDescent="0.2">
      <c r="A475" t="s">
        <v>334</v>
      </c>
      <c r="B475" s="243" t="str">
        <f>VLOOKUP(A475,'Web Based Remittances'!A:C,3,0)</f>
        <v>593d393f</v>
      </c>
      <c r="C475" t="s">
        <v>311</v>
      </c>
      <c r="D475" t="s">
        <v>312</v>
      </c>
      <c r="E475">
        <v>4190430</v>
      </c>
      <c r="F475" s="338"/>
      <c r="G475" s="338"/>
      <c r="H475" s="338"/>
      <c r="I475" s="338"/>
      <c r="J475" s="338"/>
      <c r="K475" s="338"/>
      <c r="L475" s="338"/>
      <c r="M475" s="338"/>
      <c r="N475" s="338"/>
      <c r="O475" s="338"/>
      <c r="P475" s="338"/>
      <c r="Q475" s="338"/>
      <c r="R475" s="338"/>
    </row>
    <row r="476" spans="1:18" x14ac:dyDescent="0.2">
      <c r="A476" t="s">
        <v>334</v>
      </c>
      <c r="B476" s="243" t="str">
        <f>VLOOKUP(A476,'Web Based Remittances'!A:C,3,0)</f>
        <v>593d393f</v>
      </c>
      <c r="C476" t="s">
        <v>313</v>
      </c>
      <c r="D476" t="s">
        <v>314</v>
      </c>
      <c r="E476">
        <v>6181510</v>
      </c>
    </row>
    <row r="477" spans="1:18" x14ac:dyDescent="0.2">
      <c r="A477" t="s">
        <v>334</v>
      </c>
      <c r="B477" s="243" t="str">
        <f>VLOOKUP(A477,'Web Based Remittances'!A:C,3,0)</f>
        <v>593d393f</v>
      </c>
      <c r="C477" t="s">
        <v>315</v>
      </c>
      <c r="D477" t="s">
        <v>316</v>
      </c>
      <c r="E477">
        <v>6180210</v>
      </c>
    </row>
    <row r="478" spans="1:18" x14ac:dyDescent="0.2">
      <c r="A478" t="s">
        <v>334</v>
      </c>
      <c r="B478" s="243" t="str">
        <f>VLOOKUP(A478,'Web Based Remittances'!A:C,3,0)</f>
        <v>593d393f</v>
      </c>
      <c r="C478" t="s">
        <v>317</v>
      </c>
      <c r="D478" t="s">
        <v>318</v>
      </c>
      <c r="E478">
        <v>6180200</v>
      </c>
      <c r="F478" s="338"/>
      <c r="G478" s="338"/>
      <c r="H478" s="338"/>
      <c r="I478" s="338"/>
      <c r="L478" s="338"/>
      <c r="M478" s="338"/>
      <c r="N478" s="338"/>
      <c r="O478" s="338"/>
      <c r="P478" s="338"/>
      <c r="Q478" s="338"/>
      <c r="R478" s="338"/>
    </row>
    <row r="479" spans="1:18" x14ac:dyDescent="0.2">
      <c r="A479" t="s">
        <v>334</v>
      </c>
      <c r="B479" s="243" t="str">
        <f>VLOOKUP(A479,'Web Based Remittances'!A:C,3,0)</f>
        <v>593d393f</v>
      </c>
      <c r="C479" t="s">
        <v>319</v>
      </c>
      <c r="D479" t="s">
        <v>320</v>
      </c>
      <c r="E479">
        <v>6180230</v>
      </c>
      <c r="F479" s="338"/>
    </row>
    <row r="480" spans="1:18" x14ac:dyDescent="0.2">
      <c r="A480" t="s">
        <v>334</v>
      </c>
      <c r="B480" s="243" t="str">
        <f>VLOOKUP(A480,'Web Based Remittances'!A:C,3,0)</f>
        <v>593d393f</v>
      </c>
      <c r="C480" t="s">
        <v>321</v>
      </c>
      <c r="D480" t="s">
        <v>272</v>
      </c>
      <c r="E480">
        <v>6180260</v>
      </c>
    </row>
    <row r="481" spans="1:18" x14ac:dyDescent="0.2">
      <c r="A481" t="s">
        <v>334</v>
      </c>
      <c r="B481" s="243" t="str">
        <f>VLOOKUP(A481,'Web Based Remittances'!A:C,3,0)</f>
        <v>593d393f</v>
      </c>
      <c r="C481" t="s">
        <v>322</v>
      </c>
      <c r="D481" t="s">
        <v>323</v>
      </c>
      <c r="E481">
        <v>6180261</v>
      </c>
    </row>
    <row r="482" spans="1:18" x14ac:dyDescent="0.2">
      <c r="A482" t="s">
        <v>334</v>
      </c>
      <c r="B482" s="243" t="str">
        <f>VLOOKUP(A482,'Web Based Remittances'!A:C,3,0)</f>
        <v>593d393f</v>
      </c>
      <c r="C482" t="s">
        <v>324</v>
      </c>
      <c r="D482" t="s">
        <v>325</v>
      </c>
      <c r="E482">
        <v>6180262</v>
      </c>
      <c r="F482" s="338"/>
      <c r="G482" s="338"/>
      <c r="L482" s="338"/>
    </row>
    <row r="483" spans="1:18" x14ac:dyDescent="0.2">
      <c r="A483" t="s">
        <v>334</v>
      </c>
      <c r="B483" s="243" t="str">
        <f>VLOOKUP(A483,'Web Based Remittances'!A:C,3,0)</f>
        <v>593d393f</v>
      </c>
      <c r="C483" t="s">
        <v>326</v>
      </c>
      <c r="D483" t="s">
        <v>280</v>
      </c>
      <c r="E483">
        <v>6180263</v>
      </c>
      <c r="F483" s="338"/>
      <c r="O483" s="338"/>
    </row>
    <row r="484" spans="1:18" x14ac:dyDescent="0.2">
      <c r="A484" t="s">
        <v>334</v>
      </c>
      <c r="B484" s="243" t="str">
        <f>VLOOKUP(A484,'Web Based Remittances'!A:C,3,0)</f>
        <v>593d393f</v>
      </c>
      <c r="C484" t="s">
        <v>327</v>
      </c>
      <c r="D484" t="s">
        <v>328</v>
      </c>
      <c r="E484">
        <v>6180264</v>
      </c>
    </row>
    <row r="485" spans="1:18" x14ac:dyDescent="0.2">
      <c r="A485" t="s">
        <v>335</v>
      </c>
      <c r="B485" s="243" t="str">
        <f>VLOOKUP(A485,'Web Based Remittances'!A:C,3,0)</f>
        <v>966x438s</v>
      </c>
      <c r="C485" t="s">
        <v>200</v>
      </c>
      <c r="D485" t="s">
        <v>201</v>
      </c>
      <c r="E485">
        <v>4190105</v>
      </c>
    </row>
    <row r="486" spans="1:18" x14ac:dyDescent="0.2">
      <c r="A486" t="s">
        <v>335</v>
      </c>
      <c r="B486" s="243" t="str">
        <f>VLOOKUP(A486,'Web Based Remittances'!A:C,3,0)</f>
        <v>966x438s</v>
      </c>
      <c r="C486" t="s">
        <v>202</v>
      </c>
      <c r="D486" t="s">
        <v>203</v>
      </c>
      <c r="E486">
        <v>4190110</v>
      </c>
    </row>
    <row r="487" spans="1:18" x14ac:dyDescent="0.2">
      <c r="A487" t="s">
        <v>335</v>
      </c>
      <c r="B487" s="243" t="str">
        <f>VLOOKUP(A487,'Web Based Remittances'!A:C,3,0)</f>
        <v>966x438s</v>
      </c>
      <c r="C487" t="s">
        <v>204</v>
      </c>
      <c r="D487" t="s">
        <v>205</v>
      </c>
      <c r="E487">
        <v>4190120</v>
      </c>
      <c r="F487" s="338"/>
      <c r="G487" s="338"/>
      <c r="J487" s="338"/>
    </row>
    <row r="488" spans="1:18" x14ac:dyDescent="0.2">
      <c r="A488" t="s">
        <v>335</v>
      </c>
      <c r="B488" s="243" t="str">
        <f>VLOOKUP(A488,'Web Based Remittances'!A:C,3,0)</f>
        <v>966x438s</v>
      </c>
      <c r="C488" t="s">
        <v>206</v>
      </c>
      <c r="D488" t="s">
        <v>207</v>
      </c>
      <c r="E488">
        <v>4190140</v>
      </c>
      <c r="F488" s="338"/>
      <c r="G488" s="338"/>
      <c r="I488" s="338"/>
      <c r="J488" s="338"/>
      <c r="N488" s="338"/>
    </row>
    <row r="489" spans="1:18" x14ac:dyDescent="0.2">
      <c r="A489" t="s">
        <v>335</v>
      </c>
      <c r="B489" s="243" t="str">
        <f>VLOOKUP(A489,'Web Based Remittances'!A:C,3,0)</f>
        <v>966x438s</v>
      </c>
      <c r="C489" t="s">
        <v>208</v>
      </c>
      <c r="D489" t="s">
        <v>209</v>
      </c>
      <c r="E489">
        <v>4190160</v>
      </c>
    </row>
    <row r="490" spans="1:18" x14ac:dyDescent="0.2">
      <c r="A490" t="s">
        <v>335</v>
      </c>
      <c r="B490" s="243" t="str">
        <f>VLOOKUP(A490,'Web Based Remittances'!A:C,3,0)</f>
        <v>966x438s</v>
      </c>
      <c r="C490" t="s">
        <v>210</v>
      </c>
      <c r="D490" t="s">
        <v>211</v>
      </c>
      <c r="E490">
        <v>4190390</v>
      </c>
    </row>
    <row r="491" spans="1:18" x14ac:dyDescent="0.2">
      <c r="A491" t="s">
        <v>335</v>
      </c>
      <c r="B491" s="243" t="str">
        <f>VLOOKUP(A491,'Web Based Remittances'!A:C,3,0)</f>
        <v>966x438s</v>
      </c>
      <c r="C491" t="s">
        <v>212</v>
      </c>
      <c r="D491" t="s">
        <v>213</v>
      </c>
      <c r="E491">
        <v>4191900</v>
      </c>
      <c r="F491" s="338"/>
      <c r="G491" s="338"/>
      <c r="H491" s="338"/>
      <c r="I491" s="338"/>
      <c r="J491" s="338"/>
      <c r="K491" s="338"/>
      <c r="L491" s="338"/>
      <c r="M491" s="338"/>
      <c r="N491" s="338"/>
      <c r="O491" s="338"/>
      <c r="P491" s="338"/>
      <c r="Q491" s="338"/>
      <c r="R491" s="338"/>
    </row>
    <row r="492" spans="1:18" x14ac:dyDescent="0.2">
      <c r="A492" t="s">
        <v>335</v>
      </c>
      <c r="B492" s="243" t="str">
        <f>VLOOKUP(A492,'Web Based Remittances'!A:C,3,0)</f>
        <v>966x438s</v>
      </c>
      <c r="C492" t="s">
        <v>214</v>
      </c>
      <c r="D492" t="s">
        <v>215</v>
      </c>
      <c r="E492">
        <v>4191100</v>
      </c>
    </row>
    <row r="493" spans="1:18" x14ac:dyDescent="0.2">
      <c r="A493" t="s">
        <v>335</v>
      </c>
      <c r="B493" s="243" t="str">
        <f>VLOOKUP(A493,'Web Based Remittances'!A:C,3,0)</f>
        <v>966x438s</v>
      </c>
      <c r="C493" t="s">
        <v>216</v>
      </c>
      <c r="D493" t="s">
        <v>217</v>
      </c>
      <c r="E493">
        <v>4191110</v>
      </c>
      <c r="F493" s="338"/>
      <c r="G493" s="338"/>
      <c r="H493" s="338"/>
      <c r="I493" s="338"/>
      <c r="J493" s="338"/>
      <c r="K493" s="338"/>
      <c r="L493" s="338"/>
      <c r="M493" s="338"/>
      <c r="N493" s="338"/>
      <c r="O493" s="338"/>
      <c r="P493" s="338"/>
      <c r="Q493" s="338"/>
      <c r="R493" s="338"/>
    </row>
    <row r="494" spans="1:18" x14ac:dyDescent="0.2">
      <c r="A494" t="s">
        <v>335</v>
      </c>
      <c r="B494" s="243" t="str">
        <f>VLOOKUP(A494,'Web Based Remittances'!A:C,3,0)</f>
        <v>966x438s</v>
      </c>
      <c r="C494" t="s">
        <v>218</v>
      </c>
      <c r="D494" t="s">
        <v>219</v>
      </c>
      <c r="E494">
        <v>4191600</v>
      </c>
      <c r="F494" s="338"/>
      <c r="G494" s="338"/>
      <c r="H494" s="338"/>
      <c r="I494" s="338"/>
      <c r="J494" s="338"/>
      <c r="K494" s="338"/>
      <c r="L494" s="338"/>
      <c r="M494" s="338"/>
      <c r="N494" s="338"/>
      <c r="O494" s="338"/>
      <c r="P494" s="338"/>
      <c r="Q494" s="338"/>
      <c r="R494" s="338"/>
    </row>
    <row r="495" spans="1:18" x14ac:dyDescent="0.2">
      <c r="A495" t="s">
        <v>335</v>
      </c>
      <c r="B495" s="243" t="str">
        <f>VLOOKUP(A495,'Web Based Remittances'!A:C,3,0)</f>
        <v>966x438s</v>
      </c>
      <c r="C495" t="s">
        <v>220</v>
      </c>
      <c r="D495" t="s">
        <v>221</v>
      </c>
      <c r="E495">
        <v>4191610</v>
      </c>
      <c r="F495" s="338"/>
      <c r="G495" s="338"/>
      <c r="H495" s="338"/>
      <c r="I495" s="338"/>
      <c r="J495" s="338"/>
      <c r="K495" s="338"/>
      <c r="L495" s="338"/>
      <c r="M495" s="338"/>
      <c r="N495" s="338"/>
      <c r="O495" s="338"/>
      <c r="P495" s="338"/>
      <c r="Q495" s="338"/>
      <c r="R495" s="338"/>
    </row>
    <row r="496" spans="1:18" x14ac:dyDescent="0.2">
      <c r="A496" t="s">
        <v>335</v>
      </c>
      <c r="B496" s="243" t="str">
        <f>VLOOKUP(A496,'Web Based Remittances'!A:C,3,0)</f>
        <v>966x438s</v>
      </c>
      <c r="C496" t="s">
        <v>222</v>
      </c>
      <c r="D496" t="s">
        <v>223</v>
      </c>
      <c r="E496">
        <v>4190410</v>
      </c>
    </row>
    <row r="497" spans="1:18" x14ac:dyDescent="0.2">
      <c r="A497" t="s">
        <v>335</v>
      </c>
      <c r="B497" s="243" t="str">
        <f>VLOOKUP(A497,'Web Based Remittances'!A:C,3,0)</f>
        <v>966x438s</v>
      </c>
      <c r="C497" t="s">
        <v>224</v>
      </c>
      <c r="D497" t="s">
        <v>225</v>
      </c>
      <c r="E497">
        <v>4190420</v>
      </c>
      <c r="F497" s="338"/>
      <c r="G497" s="338"/>
      <c r="H497" s="338"/>
      <c r="I497" s="338"/>
      <c r="J497" s="338"/>
      <c r="K497" s="338"/>
      <c r="L497" s="338"/>
      <c r="M497" s="338"/>
      <c r="N497" s="338"/>
      <c r="O497" s="338"/>
      <c r="P497" s="338"/>
      <c r="Q497" s="338"/>
      <c r="R497" s="338"/>
    </row>
    <row r="498" spans="1:18" x14ac:dyDescent="0.2">
      <c r="A498" t="s">
        <v>335</v>
      </c>
      <c r="B498" s="243" t="str">
        <f>VLOOKUP(A498,'Web Based Remittances'!A:C,3,0)</f>
        <v>966x438s</v>
      </c>
      <c r="C498" t="s">
        <v>226</v>
      </c>
      <c r="D498" t="s">
        <v>227</v>
      </c>
      <c r="E498">
        <v>4190200</v>
      </c>
      <c r="F498" s="338"/>
    </row>
    <row r="499" spans="1:18" x14ac:dyDescent="0.2">
      <c r="A499" t="s">
        <v>335</v>
      </c>
      <c r="B499" s="243" t="str">
        <f>VLOOKUP(A499,'Web Based Remittances'!A:C,3,0)</f>
        <v>966x438s</v>
      </c>
      <c r="C499" t="s">
        <v>228</v>
      </c>
      <c r="D499" t="s">
        <v>229</v>
      </c>
      <c r="E499">
        <v>4190386</v>
      </c>
      <c r="F499" s="338"/>
      <c r="G499" s="338"/>
      <c r="L499" s="338"/>
    </row>
    <row r="500" spans="1:18" x14ac:dyDescent="0.2">
      <c r="A500" t="s">
        <v>335</v>
      </c>
      <c r="B500" s="243" t="str">
        <f>VLOOKUP(A500,'Web Based Remittances'!A:C,3,0)</f>
        <v>966x438s</v>
      </c>
      <c r="C500" t="s">
        <v>230</v>
      </c>
      <c r="D500" t="s">
        <v>231</v>
      </c>
      <c r="E500">
        <v>4190387</v>
      </c>
      <c r="F500" s="338"/>
      <c r="G500" s="338"/>
    </row>
    <row r="501" spans="1:18" x14ac:dyDescent="0.2">
      <c r="A501" t="s">
        <v>335</v>
      </c>
      <c r="B501" s="243" t="str">
        <f>VLOOKUP(A501,'Web Based Remittances'!A:C,3,0)</f>
        <v>966x438s</v>
      </c>
      <c r="C501" t="s">
        <v>232</v>
      </c>
      <c r="D501" t="s">
        <v>233</v>
      </c>
      <c r="E501">
        <v>4190388</v>
      </c>
    </row>
    <row r="502" spans="1:18" x14ac:dyDescent="0.2">
      <c r="A502" t="s">
        <v>335</v>
      </c>
      <c r="B502" s="243" t="str">
        <f>VLOOKUP(A502,'Web Based Remittances'!A:C,3,0)</f>
        <v>966x438s</v>
      </c>
      <c r="C502" t="s">
        <v>234</v>
      </c>
      <c r="D502" t="s">
        <v>235</v>
      </c>
      <c r="E502">
        <v>4190380</v>
      </c>
      <c r="F502" s="338"/>
      <c r="G502" s="338"/>
      <c r="H502" s="338"/>
      <c r="I502" s="338"/>
      <c r="J502" s="338"/>
      <c r="L502" s="338"/>
      <c r="M502" s="338"/>
      <c r="N502" s="338"/>
      <c r="O502" s="338"/>
      <c r="P502" s="338"/>
      <c r="Q502" s="338"/>
      <c r="R502" s="338"/>
    </row>
    <row r="503" spans="1:18" x14ac:dyDescent="0.2">
      <c r="A503" t="s">
        <v>335</v>
      </c>
      <c r="B503" s="243" t="str">
        <f>VLOOKUP(A503,'Web Based Remittances'!A:C,3,0)</f>
        <v>966x438s</v>
      </c>
      <c r="C503" t="s">
        <v>236</v>
      </c>
      <c r="D503" t="s">
        <v>237</v>
      </c>
      <c r="E503">
        <v>4190205</v>
      </c>
      <c r="F503" s="338"/>
      <c r="G503" s="338"/>
      <c r="H503" s="338"/>
      <c r="I503" s="338"/>
      <c r="J503" s="338"/>
      <c r="K503" s="338"/>
      <c r="L503" s="338"/>
      <c r="M503" s="338"/>
      <c r="N503" s="338"/>
      <c r="O503" s="338"/>
      <c r="P503" s="338"/>
      <c r="Q503" s="338"/>
      <c r="R503" s="338"/>
    </row>
    <row r="504" spans="1:18" x14ac:dyDescent="0.2">
      <c r="A504" t="s">
        <v>335</v>
      </c>
      <c r="B504" s="243" t="str">
        <f>VLOOKUP(A504,'Web Based Remittances'!A:C,3,0)</f>
        <v>966x438s</v>
      </c>
      <c r="C504" t="s">
        <v>238</v>
      </c>
      <c r="D504" t="s">
        <v>239</v>
      </c>
      <c r="E504">
        <v>4190210</v>
      </c>
      <c r="F504" s="338"/>
      <c r="G504" s="338"/>
    </row>
    <row r="505" spans="1:18" x14ac:dyDescent="0.2">
      <c r="A505" t="s">
        <v>335</v>
      </c>
      <c r="B505" s="243" t="str">
        <f>VLOOKUP(A505,'Web Based Remittances'!A:C,3,0)</f>
        <v>966x438s</v>
      </c>
      <c r="C505" t="s">
        <v>14</v>
      </c>
      <c r="D505" t="s">
        <v>240</v>
      </c>
      <c r="E505">
        <v>6110000</v>
      </c>
      <c r="F505" s="338"/>
      <c r="G505" s="338"/>
      <c r="H505" s="338"/>
      <c r="I505" s="338"/>
      <c r="J505" s="338"/>
      <c r="L505" s="338"/>
      <c r="M505" s="338"/>
      <c r="N505" s="338"/>
      <c r="O505" s="338"/>
      <c r="P505" s="338"/>
      <c r="Q505" s="338"/>
      <c r="R505" s="338"/>
    </row>
    <row r="506" spans="1:18" x14ac:dyDescent="0.2">
      <c r="A506" t="s">
        <v>335</v>
      </c>
      <c r="B506" s="243" t="str">
        <f>VLOOKUP(A506,'Web Based Remittances'!A:C,3,0)</f>
        <v>966x438s</v>
      </c>
      <c r="C506" t="s">
        <v>23</v>
      </c>
      <c r="D506" t="s">
        <v>241</v>
      </c>
      <c r="E506">
        <v>6110020</v>
      </c>
    </row>
    <row r="507" spans="1:18" x14ac:dyDescent="0.2">
      <c r="A507" t="s">
        <v>335</v>
      </c>
      <c r="B507" s="243" t="str">
        <f>VLOOKUP(A507,'Web Based Remittances'!A:C,3,0)</f>
        <v>966x438s</v>
      </c>
      <c r="C507" t="s">
        <v>31</v>
      </c>
      <c r="D507" t="s">
        <v>242</v>
      </c>
      <c r="E507">
        <v>6110600</v>
      </c>
      <c r="F507" s="338"/>
      <c r="H507" s="338"/>
    </row>
    <row r="508" spans="1:18" x14ac:dyDescent="0.2">
      <c r="A508" t="s">
        <v>335</v>
      </c>
      <c r="B508" s="243" t="str">
        <f>VLOOKUP(A508,'Web Based Remittances'!A:C,3,0)</f>
        <v>966x438s</v>
      </c>
      <c r="C508" t="s">
        <v>38</v>
      </c>
      <c r="D508" t="s">
        <v>243</v>
      </c>
      <c r="E508">
        <v>6110720</v>
      </c>
      <c r="F508" s="338"/>
      <c r="G508" s="338"/>
      <c r="R508" s="338"/>
    </row>
    <row r="509" spans="1:18" x14ac:dyDescent="0.2">
      <c r="A509" t="s">
        <v>335</v>
      </c>
      <c r="B509" s="243" t="str">
        <f>VLOOKUP(A509,'Web Based Remittances'!A:C,3,0)</f>
        <v>966x438s</v>
      </c>
      <c r="C509" t="s">
        <v>42</v>
      </c>
      <c r="D509" t="s">
        <v>244</v>
      </c>
      <c r="E509">
        <v>6110860</v>
      </c>
      <c r="F509" s="338"/>
      <c r="G509" s="338"/>
    </row>
    <row r="510" spans="1:18" x14ac:dyDescent="0.2">
      <c r="A510" t="s">
        <v>335</v>
      </c>
      <c r="B510" s="243" t="str">
        <f>VLOOKUP(A510,'Web Based Remittances'!A:C,3,0)</f>
        <v>966x438s</v>
      </c>
      <c r="C510" t="s">
        <v>46</v>
      </c>
      <c r="D510" t="s">
        <v>245</v>
      </c>
      <c r="E510">
        <v>6110800</v>
      </c>
      <c r="F510" s="338"/>
      <c r="G510" s="338"/>
    </row>
    <row r="511" spans="1:18" x14ac:dyDescent="0.2">
      <c r="A511" t="s">
        <v>335</v>
      </c>
      <c r="B511" s="243" t="str">
        <f>VLOOKUP(A511,'Web Based Remittances'!A:C,3,0)</f>
        <v>966x438s</v>
      </c>
      <c r="C511" t="s">
        <v>50</v>
      </c>
      <c r="D511" t="s">
        <v>246</v>
      </c>
      <c r="E511">
        <v>6110640</v>
      </c>
      <c r="F511" s="338"/>
      <c r="H511" s="338"/>
      <c r="I511" s="338"/>
      <c r="J511" s="338"/>
    </row>
    <row r="512" spans="1:18" x14ac:dyDescent="0.2">
      <c r="A512" t="s">
        <v>335</v>
      </c>
      <c r="B512" s="243" t="str">
        <f>VLOOKUP(A512,'Web Based Remittances'!A:C,3,0)</f>
        <v>966x438s</v>
      </c>
      <c r="C512" t="s">
        <v>247</v>
      </c>
      <c r="D512" t="s">
        <v>248</v>
      </c>
      <c r="E512">
        <v>6116300</v>
      </c>
      <c r="F512" s="338"/>
      <c r="G512" s="338"/>
      <c r="H512" s="338"/>
      <c r="I512" s="338"/>
      <c r="J512" s="338"/>
      <c r="L512" s="338"/>
      <c r="M512" s="338"/>
      <c r="N512" s="338"/>
      <c r="O512" s="338"/>
      <c r="P512" s="338"/>
      <c r="Q512" s="338"/>
      <c r="R512" s="338"/>
    </row>
    <row r="513" spans="1:18" x14ac:dyDescent="0.2">
      <c r="A513" t="s">
        <v>335</v>
      </c>
      <c r="B513" s="243" t="str">
        <f>VLOOKUP(A513,'Web Based Remittances'!A:C,3,0)</f>
        <v>966x438s</v>
      </c>
      <c r="C513" t="s">
        <v>249</v>
      </c>
      <c r="D513" t="s">
        <v>250</v>
      </c>
      <c r="E513">
        <v>6116200</v>
      </c>
      <c r="F513" s="338"/>
      <c r="G513" s="338"/>
      <c r="H513" s="338"/>
      <c r="I513" s="338"/>
      <c r="J513" s="338"/>
      <c r="M513" s="338"/>
      <c r="O513" s="338"/>
      <c r="P513" s="338"/>
      <c r="Q513" s="338"/>
      <c r="R513" s="338"/>
    </row>
    <row r="514" spans="1:18" x14ac:dyDescent="0.2">
      <c r="A514" t="s">
        <v>335</v>
      </c>
      <c r="B514" s="243" t="str">
        <f>VLOOKUP(A514,'Web Based Remittances'!A:C,3,0)</f>
        <v>966x438s</v>
      </c>
      <c r="C514" t="s">
        <v>251</v>
      </c>
      <c r="D514" t="s">
        <v>252</v>
      </c>
      <c r="E514">
        <v>6116610</v>
      </c>
    </row>
    <row r="515" spans="1:18" x14ac:dyDescent="0.2">
      <c r="A515" t="s">
        <v>335</v>
      </c>
      <c r="B515" s="243" t="str">
        <f>VLOOKUP(A515,'Web Based Remittances'!A:C,3,0)</f>
        <v>966x438s</v>
      </c>
      <c r="C515" t="s">
        <v>253</v>
      </c>
      <c r="D515" t="s">
        <v>254</v>
      </c>
      <c r="E515">
        <v>6116600</v>
      </c>
      <c r="F515" s="338"/>
      <c r="R515" s="338"/>
    </row>
    <row r="516" spans="1:18" x14ac:dyDescent="0.2">
      <c r="A516" t="s">
        <v>335</v>
      </c>
      <c r="B516" s="243" t="str">
        <f>VLOOKUP(A516,'Web Based Remittances'!A:C,3,0)</f>
        <v>966x438s</v>
      </c>
      <c r="C516" t="s">
        <v>255</v>
      </c>
      <c r="D516" t="s">
        <v>256</v>
      </c>
      <c r="E516">
        <v>6121000</v>
      </c>
    </row>
    <row r="517" spans="1:18" x14ac:dyDescent="0.2">
      <c r="A517" t="s">
        <v>335</v>
      </c>
      <c r="B517" s="243" t="str">
        <f>VLOOKUP(A517,'Web Based Remittances'!A:C,3,0)</f>
        <v>966x438s</v>
      </c>
      <c r="C517" t="s">
        <v>257</v>
      </c>
      <c r="D517" t="s">
        <v>258</v>
      </c>
      <c r="E517">
        <v>6122310</v>
      </c>
    </row>
    <row r="518" spans="1:18" x14ac:dyDescent="0.2">
      <c r="A518" t="s">
        <v>335</v>
      </c>
      <c r="B518" s="243" t="str">
        <f>VLOOKUP(A518,'Web Based Remittances'!A:C,3,0)</f>
        <v>966x438s</v>
      </c>
      <c r="C518" t="s">
        <v>259</v>
      </c>
      <c r="D518" t="s">
        <v>260</v>
      </c>
      <c r="E518">
        <v>6122110</v>
      </c>
      <c r="F518" s="338"/>
      <c r="J518" s="338"/>
    </row>
    <row r="519" spans="1:18" x14ac:dyDescent="0.2">
      <c r="A519" t="s">
        <v>335</v>
      </c>
      <c r="B519" s="243" t="str">
        <f>VLOOKUP(A519,'Web Based Remittances'!A:C,3,0)</f>
        <v>966x438s</v>
      </c>
      <c r="C519" t="s">
        <v>261</v>
      </c>
      <c r="D519" t="s">
        <v>262</v>
      </c>
      <c r="E519">
        <v>6120800</v>
      </c>
      <c r="F519" s="338"/>
      <c r="L519" s="338"/>
    </row>
    <row r="520" spans="1:18" x14ac:dyDescent="0.2">
      <c r="A520" t="s">
        <v>335</v>
      </c>
      <c r="B520" s="243" t="str">
        <f>VLOOKUP(A520,'Web Based Remittances'!A:C,3,0)</f>
        <v>966x438s</v>
      </c>
      <c r="C520" t="s">
        <v>263</v>
      </c>
      <c r="D520" t="s">
        <v>264</v>
      </c>
      <c r="E520">
        <v>6120220</v>
      </c>
      <c r="F520" s="338"/>
      <c r="R520" s="338"/>
    </row>
    <row r="521" spans="1:18" x14ac:dyDescent="0.2">
      <c r="A521" t="s">
        <v>335</v>
      </c>
      <c r="B521" s="243" t="str">
        <f>VLOOKUP(A521,'Web Based Remittances'!A:C,3,0)</f>
        <v>966x438s</v>
      </c>
      <c r="C521" t="s">
        <v>265</v>
      </c>
      <c r="D521" t="s">
        <v>266</v>
      </c>
      <c r="E521">
        <v>6120600</v>
      </c>
    </row>
    <row r="522" spans="1:18" x14ac:dyDescent="0.2">
      <c r="A522" t="s">
        <v>335</v>
      </c>
      <c r="B522" s="243" t="str">
        <f>VLOOKUP(A522,'Web Based Remittances'!A:C,3,0)</f>
        <v>966x438s</v>
      </c>
      <c r="C522" t="s">
        <v>267</v>
      </c>
      <c r="D522" t="s">
        <v>268</v>
      </c>
      <c r="E522">
        <v>6120400</v>
      </c>
      <c r="F522" s="338"/>
      <c r="M522" s="338"/>
    </row>
    <row r="523" spans="1:18" x14ac:dyDescent="0.2">
      <c r="A523" t="s">
        <v>335</v>
      </c>
      <c r="B523" s="243" t="str">
        <f>VLOOKUP(A523,'Web Based Remittances'!A:C,3,0)</f>
        <v>966x438s</v>
      </c>
      <c r="C523" t="s">
        <v>269</v>
      </c>
      <c r="D523" t="s">
        <v>270</v>
      </c>
      <c r="E523">
        <v>6140130</v>
      </c>
    </row>
    <row r="524" spans="1:18" x14ac:dyDescent="0.2">
      <c r="A524" t="s">
        <v>335</v>
      </c>
      <c r="B524" s="243" t="str">
        <f>VLOOKUP(A524,'Web Based Remittances'!A:C,3,0)</f>
        <v>966x438s</v>
      </c>
      <c r="C524" t="s">
        <v>271</v>
      </c>
      <c r="D524" t="s">
        <v>272</v>
      </c>
      <c r="E524">
        <v>6142460</v>
      </c>
      <c r="F524" s="338"/>
      <c r="H524" s="338"/>
    </row>
    <row r="525" spans="1:18" x14ac:dyDescent="0.2">
      <c r="A525" t="s">
        <v>335</v>
      </c>
      <c r="B525" s="243" t="str">
        <f>VLOOKUP(A525,'Web Based Remittances'!A:C,3,0)</f>
        <v>966x438s</v>
      </c>
      <c r="C525" t="s">
        <v>273</v>
      </c>
      <c r="D525" t="s">
        <v>274</v>
      </c>
      <c r="E525">
        <v>6142431</v>
      </c>
      <c r="F525" s="338"/>
      <c r="G525" s="338"/>
      <c r="H525" s="338"/>
      <c r="I525" s="338"/>
      <c r="J525" s="338"/>
      <c r="K525" s="338"/>
      <c r="L525" s="338"/>
      <c r="M525" s="338"/>
      <c r="N525" s="338"/>
      <c r="O525" s="338"/>
      <c r="P525" s="338"/>
      <c r="Q525" s="338"/>
      <c r="R525" s="338"/>
    </row>
    <row r="526" spans="1:18" x14ac:dyDescent="0.2">
      <c r="A526" t="s">
        <v>335</v>
      </c>
      <c r="B526" s="243" t="str">
        <f>VLOOKUP(A526,'Web Based Remittances'!A:C,3,0)</f>
        <v>966x438s</v>
      </c>
      <c r="C526" t="s">
        <v>275</v>
      </c>
      <c r="D526" t="s">
        <v>276</v>
      </c>
      <c r="E526">
        <v>6142432</v>
      </c>
    </row>
    <row r="527" spans="1:18" x14ac:dyDescent="0.2">
      <c r="A527" t="s">
        <v>335</v>
      </c>
      <c r="B527" s="243" t="str">
        <f>VLOOKUP(A527,'Web Based Remittances'!A:C,3,0)</f>
        <v>966x438s</v>
      </c>
      <c r="C527" t="s">
        <v>277</v>
      </c>
      <c r="D527" t="s">
        <v>278</v>
      </c>
      <c r="E527">
        <v>6142430</v>
      </c>
      <c r="F527" s="338"/>
      <c r="G527" s="338"/>
      <c r="H527" s="338"/>
      <c r="I527" s="338"/>
      <c r="J527" s="338"/>
      <c r="K527" s="338"/>
      <c r="L527" s="338"/>
      <c r="M527" s="338"/>
      <c r="N527" s="338"/>
      <c r="O527" s="338"/>
      <c r="P527" s="338"/>
      <c r="Q527" s="338"/>
      <c r="R527" s="338"/>
    </row>
    <row r="528" spans="1:18" x14ac:dyDescent="0.2">
      <c r="A528" t="s">
        <v>335</v>
      </c>
      <c r="B528" s="243" t="str">
        <f>VLOOKUP(A528,'Web Based Remittances'!A:C,3,0)</f>
        <v>966x438s</v>
      </c>
      <c r="C528" t="s">
        <v>279</v>
      </c>
      <c r="D528" t="s">
        <v>280</v>
      </c>
      <c r="E528">
        <v>6142433</v>
      </c>
      <c r="F528" s="338"/>
      <c r="I528" s="338"/>
      <c r="L528" s="338"/>
      <c r="O528" s="338"/>
      <c r="R528" s="338"/>
    </row>
    <row r="529" spans="1:18" x14ac:dyDescent="0.2">
      <c r="A529" t="s">
        <v>335</v>
      </c>
      <c r="B529" s="243" t="str">
        <f>VLOOKUP(A529,'Web Based Remittances'!A:C,3,0)</f>
        <v>966x438s</v>
      </c>
      <c r="C529" t="s">
        <v>281</v>
      </c>
      <c r="D529" t="s">
        <v>282</v>
      </c>
      <c r="E529">
        <v>6142440</v>
      </c>
    </row>
    <row r="530" spans="1:18" x14ac:dyDescent="0.2">
      <c r="A530" t="s">
        <v>335</v>
      </c>
      <c r="B530" s="243" t="str">
        <f>VLOOKUP(A530,'Web Based Remittances'!A:C,3,0)</f>
        <v>966x438s</v>
      </c>
      <c r="C530" t="s">
        <v>283</v>
      </c>
      <c r="D530" t="s">
        <v>284</v>
      </c>
      <c r="E530">
        <v>6142434</v>
      </c>
      <c r="F530" s="338"/>
      <c r="N530" s="338"/>
    </row>
    <row r="531" spans="1:18" x14ac:dyDescent="0.2">
      <c r="A531" t="s">
        <v>335</v>
      </c>
      <c r="B531" s="243" t="str">
        <f>VLOOKUP(A531,'Web Based Remittances'!A:C,3,0)</f>
        <v>966x438s</v>
      </c>
      <c r="C531" t="s">
        <v>285</v>
      </c>
      <c r="D531" t="s">
        <v>286</v>
      </c>
      <c r="E531">
        <v>6146100</v>
      </c>
      <c r="F531" s="338"/>
    </row>
    <row r="532" spans="1:18" x14ac:dyDescent="0.2">
      <c r="A532" t="s">
        <v>335</v>
      </c>
      <c r="B532" s="243" t="str">
        <f>VLOOKUP(A532,'Web Based Remittances'!A:C,3,0)</f>
        <v>966x438s</v>
      </c>
      <c r="C532" t="s">
        <v>287</v>
      </c>
      <c r="D532" t="s">
        <v>288</v>
      </c>
      <c r="E532">
        <v>6140000</v>
      </c>
      <c r="F532" s="338"/>
      <c r="G532" s="338"/>
      <c r="J532" s="338"/>
      <c r="M532" s="338"/>
      <c r="P532" s="338"/>
    </row>
    <row r="533" spans="1:18" x14ac:dyDescent="0.2">
      <c r="A533" t="s">
        <v>335</v>
      </c>
      <c r="B533" s="243" t="str">
        <f>VLOOKUP(A533,'Web Based Remittances'!A:C,3,0)</f>
        <v>966x438s</v>
      </c>
      <c r="C533" t="s">
        <v>289</v>
      </c>
      <c r="D533" t="s">
        <v>290</v>
      </c>
      <c r="E533">
        <v>6121600</v>
      </c>
    </row>
    <row r="534" spans="1:18" x14ac:dyDescent="0.2">
      <c r="A534" t="s">
        <v>335</v>
      </c>
      <c r="B534" s="243" t="str">
        <f>VLOOKUP(A534,'Web Based Remittances'!A:C,3,0)</f>
        <v>966x438s</v>
      </c>
      <c r="C534" t="s">
        <v>291</v>
      </c>
      <c r="D534" t="s">
        <v>292</v>
      </c>
      <c r="E534">
        <v>6151110</v>
      </c>
      <c r="F534" s="338"/>
      <c r="M534" s="338"/>
    </row>
    <row r="535" spans="1:18" x14ac:dyDescent="0.2">
      <c r="A535" t="s">
        <v>335</v>
      </c>
      <c r="B535" s="243" t="str">
        <f>VLOOKUP(A535,'Web Based Remittances'!A:C,3,0)</f>
        <v>966x438s</v>
      </c>
      <c r="C535" t="s">
        <v>293</v>
      </c>
      <c r="D535" t="s">
        <v>294</v>
      </c>
      <c r="E535">
        <v>6140200</v>
      </c>
    </row>
    <row r="536" spans="1:18" x14ac:dyDescent="0.2">
      <c r="A536" t="s">
        <v>335</v>
      </c>
      <c r="B536" s="243" t="str">
        <f>VLOOKUP(A536,'Web Based Remittances'!A:C,3,0)</f>
        <v>966x438s</v>
      </c>
      <c r="C536" t="s">
        <v>295</v>
      </c>
      <c r="D536" t="s">
        <v>296</v>
      </c>
      <c r="E536">
        <v>6111000</v>
      </c>
    </row>
    <row r="537" spans="1:18" x14ac:dyDescent="0.2">
      <c r="A537" t="s">
        <v>335</v>
      </c>
      <c r="B537" s="243" t="str">
        <f>VLOOKUP(A537,'Web Based Remittances'!A:C,3,0)</f>
        <v>966x438s</v>
      </c>
      <c r="C537" t="s">
        <v>297</v>
      </c>
      <c r="D537" t="s">
        <v>298</v>
      </c>
      <c r="E537">
        <v>6170100</v>
      </c>
    </row>
    <row r="538" spans="1:18" x14ac:dyDescent="0.2">
      <c r="A538" t="s">
        <v>335</v>
      </c>
      <c r="B538" s="243" t="str">
        <f>VLOOKUP(A538,'Web Based Remittances'!A:C,3,0)</f>
        <v>966x438s</v>
      </c>
      <c r="C538" t="s">
        <v>299</v>
      </c>
      <c r="D538" t="s">
        <v>300</v>
      </c>
      <c r="E538">
        <v>6170110</v>
      </c>
    </row>
    <row r="539" spans="1:18" x14ac:dyDescent="0.2">
      <c r="A539" t="s">
        <v>335</v>
      </c>
      <c r="B539" s="243" t="str">
        <f>VLOOKUP(A539,'Web Based Remittances'!A:C,3,0)</f>
        <v>966x438s</v>
      </c>
      <c r="C539" t="s">
        <v>301</v>
      </c>
      <c r="D539" t="s">
        <v>302</v>
      </c>
      <c r="E539">
        <v>6181400</v>
      </c>
    </row>
    <row r="540" spans="1:18" x14ac:dyDescent="0.2">
      <c r="A540" t="s">
        <v>335</v>
      </c>
      <c r="B540" s="243" t="str">
        <f>VLOOKUP(A540,'Web Based Remittances'!A:C,3,0)</f>
        <v>966x438s</v>
      </c>
      <c r="C540" t="s">
        <v>303</v>
      </c>
      <c r="D540" t="s">
        <v>304</v>
      </c>
      <c r="E540">
        <v>6181500</v>
      </c>
    </row>
    <row r="541" spans="1:18" x14ac:dyDescent="0.2">
      <c r="A541" t="s">
        <v>335</v>
      </c>
      <c r="B541" s="243" t="str">
        <f>VLOOKUP(A541,'Web Based Remittances'!A:C,3,0)</f>
        <v>966x438s</v>
      </c>
      <c r="C541" t="s">
        <v>305</v>
      </c>
      <c r="D541" t="s">
        <v>306</v>
      </c>
      <c r="E541">
        <v>6110610</v>
      </c>
      <c r="F541" s="338"/>
      <c r="H541" s="338"/>
      <c r="J541" s="338"/>
      <c r="N541" s="338"/>
    </row>
    <row r="542" spans="1:18" x14ac:dyDescent="0.2">
      <c r="A542" t="s">
        <v>335</v>
      </c>
      <c r="B542" s="243" t="str">
        <f>VLOOKUP(A542,'Web Based Remittances'!A:C,3,0)</f>
        <v>966x438s</v>
      </c>
      <c r="C542" t="s">
        <v>307</v>
      </c>
      <c r="D542" t="s">
        <v>308</v>
      </c>
      <c r="E542">
        <v>6122340</v>
      </c>
    </row>
    <row r="543" spans="1:18" x14ac:dyDescent="0.2">
      <c r="A543" t="s">
        <v>335</v>
      </c>
      <c r="B543" s="243" t="str">
        <f>VLOOKUP(A543,'Web Based Remittances'!A:C,3,0)</f>
        <v>966x438s</v>
      </c>
      <c r="C543" t="s">
        <v>309</v>
      </c>
      <c r="D543" t="s">
        <v>310</v>
      </c>
      <c r="E543">
        <v>4190170</v>
      </c>
      <c r="F543" s="338"/>
      <c r="G543" s="338"/>
      <c r="H543" s="338"/>
      <c r="I543" s="338"/>
      <c r="J543" s="338"/>
      <c r="K543" s="338"/>
      <c r="L543" s="338"/>
      <c r="M543" s="338"/>
      <c r="N543" s="338"/>
      <c r="O543" s="338"/>
      <c r="P543" s="338"/>
      <c r="Q543" s="338"/>
      <c r="R543" s="338"/>
    </row>
    <row r="544" spans="1:18" x14ac:dyDescent="0.2">
      <c r="A544" t="s">
        <v>335</v>
      </c>
      <c r="B544" s="243" t="str">
        <f>VLOOKUP(A544,'Web Based Remittances'!A:C,3,0)</f>
        <v>966x438s</v>
      </c>
      <c r="C544" t="s">
        <v>311</v>
      </c>
      <c r="D544" t="s">
        <v>312</v>
      </c>
      <c r="E544">
        <v>4190430</v>
      </c>
    </row>
    <row r="545" spans="1:18" x14ac:dyDescent="0.2">
      <c r="A545" t="s">
        <v>335</v>
      </c>
      <c r="B545" s="243" t="str">
        <f>VLOOKUP(A545,'Web Based Remittances'!A:C,3,0)</f>
        <v>966x438s</v>
      </c>
      <c r="C545" t="s">
        <v>313</v>
      </c>
      <c r="D545" t="s">
        <v>314</v>
      </c>
      <c r="E545">
        <v>6181510</v>
      </c>
      <c r="F545" s="338"/>
      <c r="G545" s="338"/>
      <c r="H545" s="338"/>
      <c r="I545" s="338"/>
      <c r="J545" s="338"/>
      <c r="K545" s="338"/>
      <c r="L545" s="338"/>
      <c r="M545" s="338"/>
      <c r="N545" s="338"/>
      <c r="O545" s="338"/>
      <c r="P545" s="338"/>
      <c r="Q545" s="338"/>
      <c r="R545" s="338"/>
    </row>
    <row r="546" spans="1:18" x14ac:dyDescent="0.2">
      <c r="A546" t="s">
        <v>335</v>
      </c>
      <c r="B546" s="243" t="str">
        <f>VLOOKUP(A546,'Web Based Remittances'!A:C,3,0)</f>
        <v>966x438s</v>
      </c>
      <c r="C546" t="s">
        <v>315</v>
      </c>
      <c r="D546" t="s">
        <v>316</v>
      </c>
      <c r="E546">
        <v>6180210</v>
      </c>
      <c r="F546" s="338"/>
    </row>
    <row r="547" spans="1:18" x14ac:dyDescent="0.2">
      <c r="A547" t="s">
        <v>335</v>
      </c>
      <c r="B547" s="243" t="str">
        <f>VLOOKUP(A547,'Web Based Remittances'!A:C,3,0)</f>
        <v>966x438s</v>
      </c>
      <c r="C547" t="s">
        <v>317</v>
      </c>
      <c r="D547" t="s">
        <v>318</v>
      </c>
      <c r="E547">
        <v>6180200</v>
      </c>
      <c r="F547" s="338"/>
    </row>
    <row r="548" spans="1:18" x14ac:dyDescent="0.2">
      <c r="A548" t="s">
        <v>335</v>
      </c>
      <c r="B548" s="243" t="str">
        <f>VLOOKUP(A548,'Web Based Remittances'!A:C,3,0)</f>
        <v>966x438s</v>
      </c>
      <c r="C548" t="s">
        <v>319</v>
      </c>
      <c r="D548" t="s">
        <v>320</v>
      </c>
      <c r="E548">
        <v>6180230</v>
      </c>
      <c r="F548" s="338"/>
    </row>
    <row r="549" spans="1:18" x14ac:dyDescent="0.2">
      <c r="A549" t="s">
        <v>335</v>
      </c>
      <c r="B549" s="243" t="str">
        <f>VLOOKUP(A549,'Web Based Remittances'!A:C,3,0)</f>
        <v>966x438s</v>
      </c>
      <c r="C549" t="s">
        <v>321</v>
      </c>
      <c r="D549" t="s">
        <v>272</v>
      </c>
      <c r="E549">
        <v>6180260</v>
      </c>
      <c r="F549" s="338"/>
      <c r="H549" s="338"/>
      <c r="M549" s="338"/>
    </row>
    <row r="550" spans="1:18" x14ac:dyDescent="0.2">
      <c r="A550" t="s">
        <v>335</v>
      </c>
      <c r="B550" s="243" t="str">
        <f>VLOOKUP(A550,'Web Based Remittances'!A:C,3,0)</f>
        <v>966x438s</v>
      </c>
      <c r="C550" t="s">
        <v>322</v>
      </c>
      <c r="D550" t="s">
        <v>323</v>
      </c>
      <c r="E550">
        <v>6180261</v>
      </c>
      <c r="F550" s="338"/>
      <c r="G550" s="338"/>
      <c r="H550" s="338"/>
      <c r="I550" s="338"/>
      <c r="J550" s="338"/>
      <c r="K550" s="338"/>
      <c r="L550" s="338"/>
      <c r="M550" s="338"/>
      <c r="N550" s="338"/>
      <c r="O550" s="338"/>
      <c r="P550" s="338"/>
      <c r="Q550" s="338"/>
      <c r="R550" s="338"/>
    </row>
    <row r="551" spans="1:18" x14ac:dyDescent="0.2">
      <c r="A551" t="s">
        <v>335</v>
      </c>
      <c r="B551" s="243" t="str">
        <f>VLOOKUP(A551,'Web Based Remittances'!A:C,3,0)</f>
        <v>966x438s</v>
      </c>
      <c r="C551" t="s">
        <v>324</v>
      </c>
      <c r="D551" t="s">
        <v>325</v>
      </c>
      <c r="E551">
        <v>6180262</v>
      </c>
      <c r="F551" s="338"/>
      <c r="R551" s="338"/>
    </row>
    <row r="552" spans="1:18" x14ac:dyDescent="0.2">
      <c r="A552" t="s">
        <v>335</v>
      </c>
      <c r="B552" s="243" t="str">
        <f>VLOOKUP(A552,'Web Based Remittances'!A:C,3,0)</f>
        <v>966x438s</v>
      </c>
      <c r="C552" t="s">
        <v>326</v>
      </c>
      <c r="D552" t="s">
        <v>280</v>
      </c>
      <c r="E552">
        <v>6180263</v>
      </c>
      <c r="F552" s="338"/>
    </row>
    <row r="553" spans="1:18" x14ac:dyDescent="0.2">
      <c r="A553" t="s">
        <v>335</v>
      </c>
      <c r="B553" s="243" t="str">
        <f>VLOOKUP(A553,'Web Based Remittances'!A:C,3,0)</f>
        <v>966x438s</v>
      </c>
      <c r="C553" t="s">
        <v>327</v>
      </c>
      <c r="D553" t="s">
        <v>328</v>
      </c>
      <c r="E553">
        <v>6180264</v>
      </c>
      <c r="F553" s="338"/>
      <c r="G553" s="338"/>
      <c r="H553" s="338"/>
      <c r="I553" s="338"/>
      <c r="J553" s="338"/>
      <c r="L553" s="338"/>
      <c r="O553" s="338"/>
      <c r="P553" s="338"/>
    </row>
    <row r="554" spans="1:18" x14ac:dyDescent="0.2">
      <c r="A554" t="s">
        <v>336</v>
      </c>
      <c r="B554" s="243" t="str">
        <f>VLOOKUP(A554,'Web Based Remittances'!A:C,3,0)</f>
        <v>576m105i</v>
      </c>
      <c r="C554" t="s">
        <v>200</v>
      </c>
      <c r="D554" t="s">
        <v>201</v>
      </c>
      <c r="E554">
        <v>4190105</v>
      </c>
      <c r="F554" s="338"/>
      <c r="G554" s="338"/>
      <c r="L554" s="338"/>
      <c r="N554" s="338"/>
    </row>
    <row r="555" spans="1:18" x14ac:dyDescent="0.2">
      <c r="A555" t="s">
        <v>336</v>
      </c>
      <c r="B555" s="243" t="str">
        <f>VLOOKUP(A555,'Web Based Remittances'!A:C,3,0)</f>
        <v>576m105i</v>
      </c>
      <c r="C555" t="s">
        <v>202</v>
      </c>
      <c r="D555" t="s">
        <v>203</v>
      </c>
      <c r="E555">
        <v>4190110</v>
      </c>
    </row>
    <row r="556" spans="1:18" x14ac:dyDescent="0.2">
      <c r="A556" t="s">
        <v>336</v>
      </c>
      <c r="B556" s="243" t="str">
        <f>VLOOKUP(A556,'Web Based Remittances'!A:C,3,0)</f>
        <v>576m105i</v>
      </c>
      <c r="C556" t="s">
        <v>204</v>
      </c>
      <c r="D556" t="s">
        <v>205</v>
      </c>
      <c r="E556">
        <v>4190120</v>
      </c>
      <c r="F556" s="338"/>
      <c r="L556" s="338"/>
    </row>
    <row r="557" spans="1:18" x14ac:dyDescent="0.2">
      <c r="A557" t="s">
        <v>336</v>
      </c>
      <c r="B557" s="243" t="str">
        <f>VLOOKUP(A557,'Web Based Remittances'!A:C,3,0)</f>
        <v>576m105i</v>
      </c>
      <c r="C557" t="s">
        <v>206</v>
      </c>
      <c r="D557" t="s">
        <v>207</v>
      </c>
      <c r="E557">
        <v>4190140</v>
      </c>
      <c r="F557" s="338"/>
      <c r="G557" s="338"/>
    </row>
    <row r="558" spans="1:18" x14ac:dyDescent="0.2">
      <c r="A558" t="s">
        <v>336</v>
      </c>
      <c r="B558" s="243" t="str">
        <f>VLOOKUP(A558,'Web Based Remittances'!A:C,3,0)</f>
        <v>576m105i</v>
      </c>
      <c r="C558" t="s">
        <v>208</v>
      </c>
      <c r="D558" t="s">
        <v>209</v>
      </c>
      <c r="E558">
        <v>4190160</v>
      </c>
    </row>
    <row r="559" spans="1:18" x14ac:dyDescent="0.2">
      <c r="A559" t="s">
        <v>336</v>
      </c>
      <c r="B559" s="243" t="str">
        <f>VLOOKUP(A559,'Web Based Remittances'!A:C,3,0)</f>
        <v>576m105i</v>
      </c>
      <c r="C559" t="s">
        <v>210</v>
      </c>
      <c r="D559" t="s">
        <v>211</v>
      </c>
      <c r="E559">
        <v>4190390</v>
      </c>
      <c r="F559" s="338"/>
      <c r="G559" s="338"/>
      <c r="H559" s="338"/>
      <c r="I559" s="338"/>
      <c r="J559" s="338"/>
      <c r="L559" s="338"/>
      <c r="M559" s="338"/>
      <c r="N559" s="338"/>
      <c r="O559" s="338"/>
      <c r="P559" s="338"/>
      <c r="Q559" s="338"/>
      <c r="R559" s="338"/>
    </row>
    <row r="560" spans="1:18" x14ac:dyDescent="0.2">
      <c r="A560" t="s">
        <v>336</v>
      </c>
      <c r="B560" s="243" t="str">
        <f>VLOOKUP(A560,'Web Based Remittances'!A:C,3,0)</f>
        <v>576m105i</v>
      </c>
      <c r="C560" t="s">
        <v>212</v>
      </c>
      <c r="D560" t="s">
        <v>213</v>
      </c>
      <c r="E560">
        <v>4191900</v>
      </c>
      <c r="F560" s="338"/>
      <c r="G560" s="338"/>
      <c r="H560" s="338"/>
      <c r="I560" s="338"/>
      <c r="J560" s="338"/>
    </row>
    <row r="561" spans="1:17" x14ac:dyDescent="0.2">
      <c r="A561" t="s">
        <v>336</v>
      </c>
      <c r="B561" s="243" t="str">
        <f>VLOOKUP(A561,'Web Based Remittances'!A:C,3,0)</f>
        <v>576m105i</v>
      </c>
      <c r="C561" t="s">
        <v>214</v>
      </c>
      <c r="D561" t="s">
        <v>215</v>
      </c>
      <c r="E561">
        <v>4191100</v>
      </c>
      <c r="F561" s="338"/>
      <c r="G561" s="338"/>
      <c r="H561" s="338"/>
      <c r="J561" s="338"/>
      <c r="L561" s="338"/>
      <c r="M561" s="338"/>
      <c r="P561" s="338"/>
    </row>
    <row r="562" spans="1:17" x14ac:dyDescent="0.2">
      <c r="A562" t="s">
        <v>336</v>
      </c>
      <c r="B562" s="243" t="str">
        <f>VLOOKUP(A562,'Web Based Remittances'!A:C,3,0)</f>
        <v>576m105i</v>
      </c>
      <c r="C562" t="s">
        <v>216</v>
      </c>
      <c r="D562" t="s">
        <v>217</v>
      </c>
      <c r="E562">
        <v>4191110</v>
      </c>
      <c r="F562" s="338"/>
      <c r="G562" s="338"/>
      <c r="I562" s="338"/>
      <c r="J562" s="338"/>
      <c r="L562" s="338"/>
      <c r="N562" s="338"/>
      <c r="P562" s="338"/>
      <c r="Q562" s="338"/>
    </row>
    <row r="563" spans="1:17" x14ac:dyDescent="0.2">
      <c r="A563" t="s">
        <v>336</v>
      </c>
      <c r="B563" s="243" t="str">
        <f>VLOOKUP(A563,'Web Based Remittances'!A:C,3,0)</f>
        <v>576m105i</v>
      </c>
      <c r="C563" t="s">
        <v>218</v>
      </c>
      <c r="D563" t="s">
        <v>219</v>
      </c>
      <c r="E563">
        <v>4191600</v>
      </c>
    </row>
    <row r="564" spans="1:17" x14ac:dyDescent="0.2">
      <c r="A564" t="s">
        <v>336</v>
      </c>
      <c r="B564" s="243" t="str">
        <f>VLOOKUP(A564,'Web Based Remittances'!A:C,3,0)</f>
        <v>576m105i</v>
      </c>
      <c r="C564" t="s">
        <v>220</v>
      </c>
      <c r="D564" t="s">
        <v>221</v>
      </c>
      <c r="E564">
        <v>4191610</v>
      </c>
    </row>
    <row r="565" spans="1:17" x14ac:dyDescent="0.2">
      <c r="A565" t="s">
        <v>336</v>
      </c>
      <c r="B565" s="243" t="str">
        <f>VLOOKUP(A565,'Web Based Remittances'!A:C,3,0)</f>
        <v>576m105i</v>
      </c>
      <c r="C565" t="s">
        <v>222</v>
      </c>
      <c r="D565" t="s">
        <v>223</v>
      </c>
      <c r="E565">
        <v>4190410</v>
      </c>
    </row>
    <row r="566" spans="1:17" x14ac:dyDescent="0.2">
      <c r="A566" t="s">
        <v>336</v>
      </c>
      <c r="B566" s="243" t="str">
        <f>VLOOKUP(A566,'Web Based Remittances'!A:C,3,0)</f>
        <v>576m105i</v>
      </c>
      <c r="C566" t="s">
        <v>224</v>
      </c>
      <c r="D566" t="s">
        <v>225</v>
      </c>
      <c r="E566">
        <v>4190420</v>
      </c>
      <c r="F566" s="338"/>
      <c r="G566" s="338"/>
    </row>
    <row r="567" spans="1:17" x14ac:dyDescent="0.2">
      <c r="A567" t="s">
        <v>336</v>
      </c>
      <c r="B567" s="243" t="str">
        <f>VLOOKUP(A567,'Web Based Remittances'!A:C,3,0)</f>
        <v>576m105i</v>
      </c>
      <c r="C567" t="s">
        <v>226</v>
      </c>
      <c r="D567" t="s">
        <v>227</v>
      </c>
      <c r="E567">
        <v>4190200</v>
      </c>
      <c r="F567" s="338"/>
      <c r="J567" s="338"/>
    </row>
    <row r="568" spans="1:17" x14ac:dyDescent="0.2">
      <c r="A568" t="s">
        <v>336</v>
      </c>
      <c r="B568" s="243" t="str">
        <f>VLOOKUP(A568,'Web Based Remittances'!A:C,3,0)</f>
        <v>576m105i</v>
      </c>
      <c r="C568" t="s">
        <v>228</v>
      </c>
      <c r="D568" t="s">
        <v>229</v>
      </c>
      <c r="E568">
        <v>4190386</v>
      </c>
    </row>
    <row r="569" spans="1:17" x14ac:dyDescent="0.2">
      <c r="A569" t="s">
        <v>336</v>
      </c>
      <c r="B569" s="243" t="str">
        <f>VLOOKUP(A569,'Web Based Remittances'!A:C,3,0)</f>
        <v>576m105i</v>
      </c>
      <c r="C569" t="s">
        <v>230</v>
      </c>
      <c r="D569" t="s">
        <v>231</v>
      </c>
      <c r="E569">
        <v>4190387</v>
      </c>
    </row>
    <row r="570" spans="1:17" x14ac:dyDescent="0.2">
      <c r="A570" t="s">
        <v>336</v>
      </c>
      <c r="B570" s="243" t="str">
        <f>VLOOKUP(A570,'Web Based Remittances'!A:C,3,0)</f>
        <v>576m105i</v>
      </c>
      <c r="C570" t="s">
        <v>232</v>
      </c>
      <c r="D570" t="s">
        <v>233</v>
      </c>
      <c r="E570">
        <v>4190388</v>
      </c>
    </row>
    <row r="571" spans="1:17" x14ac:dyDescent="0.2">
      <c r="A571" t="s">
        <v>336</v>
      </c>
      <c r="B571" s="243" t="str">
        <f>VLOOKUP(A571,'Web Based Remittances'!A:C,3,0)</f>
        <v>576m105i</v>
      </c>
      <c r="C571" t="s">
        <v>234</v>
      </c>
      <c r="D571" t="s">
        <v>235</v>
      </c>
      <c r="E571">
        <v>4190380</v>
      </c>
      <c r="F571" s="338"/>
      <c r="L571" s="338"/>
    </row>
    <row r="572" spans="1:17" x14ac:dyDescent="0.2">
      <c r="A572" t="s">
        <v>336</v>
      </c>
      <c r="B572" s="243" t="str">
        <f>VLOOKUP(A572,'Web Based Remittances'!A:C,3,0)</f>
        <v>576m105i</v>
      </c>
      <c r="C572" t="s">
        <v>236</v>
      </c>
      <c r="D572" t="s">
        <v>237</v>
      </c>
      <c r="E572">
        <v>4190205</v>
      </c>
    </row>
    <row r="573" spans="1:17" x14ac:dyDescent="0.2">
      <c r="A573" t="s">
        <v>336</v>
      </c>
      <c r="B573" s="243" t="str">
        <f>VLOOKUP(A573,'Web Based Remittances'!A:C,3,0)</f>
        <v>576m105i</v>
      </c>
      <c r="C573" t="s">
        <v>238</v>
      </c>
      <c r="D573" t="s">
        <v>239</v>
      </c>
      <c r="E573">
        <v>4190210</v>
      </c>
    </row>
    <row r="574" spans="1:17" x14ac:dyDescent="0.2">
      <c r="A574" t="s">
        <v>336</v>
      </c>
      <c r="B574" s="243" t="str">
        <f>VLOOKUP(A574,'Web Based Remittances'!A:C,3,0)</f>
        <v>576m105i</v>
      </c>
      <c r="C574" t="s">
        <v>14</v>
      </c>
      <c r="D574" t="s">
        <v>240</v>
      </c>
      <c r="E574">
        <v>6110000</v>
      </c>
    </row>
    <row r="575" spans="1:17" x14ac:dyDescent="0.2">
      <c r="A575" t="s">
        <v>336</v>
      </c>
      <c r="B575" s="243" t="str">
        <f>VLOOKUP(A575,'Web Based Remittances'!A:C,3,0)</f>
        <v>576m105i</v>
      </c>
      <c r="C575" t="s">
        <v>23</v>
      </c>
      <c r="D575" t="s">
        <v>241</v>
      </c>
      <c r="E575">
        <v>6110020</v>
      </c>
    </row>
    <row r="576" spans="1:17" x14ac:dyDescent="0.2">
      <c r="A576" t="s">
        <v>336</v>
      </c>
      <c r="B576" s="243" t="str">
        <f>VLOOKUP(A576,'Web Based Remittances'!A:C,3,0)</f>
        <v>576m105i</v>
      </c>
      <c r="C576" t="s">
        <v>31</v>
      </c>
      <c r="D576" t="s">
        <v>242</v>
      </c>
      <c r="E576">
        <v>6110600</v>
      </c>
    </row>
    <row r="577" spans="1:5" x14ac:dyDescent="0.2">
      <c r="A577" t="s">
        <v>336</v>
      </c>
      <c r="B577" s="243" t="str">
        <f>VLOOKUP(A577,'Web Based Remittances'!A:C,3,0)</f>
        <v>576m105i</v>
      </c>
      <c r="C577" t="s">
        <v>38</v>
      </c>
      <c r="D577" t="s">
        <v>243</v>
      </c>
      <c r="E577">
        <v>6110720</v>
      </c>
    </row>
    <row r="578" spans="1:5" x14ac:dyDescent="0.2">
      <c r="A578" t="s">
        <v>336</v>
      </c>
      <c r="B578" s="243" t="str">
        <f>VLOOKUP(A578,'Web Based Remittances'!A:C,3,0)</f>
        <v>576m105i</v>
      </c>
      <c r="C578" t="s">
        <v>42</v>
      </c>
      <c r="D578" t="s">
        <v>244</v>
      </c>
      <c r="E578">
        <v>6110860</v>
      </c>
    </row>
    <row r="579" spans="1:5" x14ac:dyDescent="0.2">
      <c r="A579" t="s">
        <v>336</v>
      </c>
      <c r="B579" s="243" t="str">
        <f>VLOOKUP(A579,'Web Based Remittances'!A:C,3,0)</f>
        <v>576m105i</v>
      </c>
      <c r="C579" t="s">
        <v>46</v>
      </c>
      <c r="D579" t="s">
        <v>245</v>
      </c>
      <c r="E579">
        <v>6110800</v>
      </c>
    </row>
    <row r="580" spans="1:5" x14ac:dyDescent="0.2">
      <c r="A580" t="s">
        <v>336</v>
      </c>
      <c r="B580" s="243" t="str">
        <f>VLOOKUP(A580,'Web Based Remittances'!A:C,3,0)</f>
        <v>576m105i</v>
      </c>
      <c r="C580" t="s">
        <v>50</v>
      </c>
      <c r="D580" t="s">
        <v>246</v>
      </c>
      <c r="E580">
        <v>6110640</v>
      </c>
    </row>
    <row r="581" spans="1:5" x14ac:dyDescent="0.2">
      <c r="A581" t="s">
        <v>336</v>
      </c>
      <c r="B581" s="243" t="str">
        <f>VLOOKUP(A581,'Web Based Remittances'!A:C,3,0)</f>
        <v>576m105i</v>
      </c>
      <c r="C581" t="s">
        <v>247</v>
      </c>
      <c r="D581" t="s">
        <v>248</v>
      </c>
      <c r="E581">
        <v>6116300</v>
      </c>
    </row>
    <row r="582" spans="1:5" x14ac:dyDescent="0.2">
      <c r="A582" t="s">
        <v>336</v>
      </c>
      <c r="B582" s="243" t="str">
        <f>VLOOKUP(A582,'Web Based Remittances'!A:C,3,0)</f>
        <v>576m105i</v>
      </c>
      <c r="C582" t="s">
        <v>249</v>
      </c>
      <c r="D582" t="s">
        <v>250</v>
      </c>
      <c r="E582">
        <v>6116200</v>
      </c>
    </row>
    <row r="583" spans="1:5" x14ac:dyDescent="0.2">
      <c r="A583" t="s">
        <v>336</v>
      </c>
      <c r="B583" s="243" t="str">
        <f>VLOOKUP(A583,'Web Based Remittances'!A:C,3,0)</f>
        <v>576m105i</v>
      </c>
      <c r="C583" t="s">
        <v>251</v>
      </c>
      <c r="D583" t="s">
        <v>252</v>
      </c>
      <c r="E583">
        <v>6116610</v>
      </c>
    </row>
    <row r="584" spans="1:5" x14ac:dyDescent="0.2">
      <c r="A584" t="s">
        <v>336</v>
      </c>
      <c r="B584" s="243" t="str">
        <f>VLOOKUP(A584,'Web Based Remittances'!A:C,3,0)</f>
        <v>576m105i</v>
      </c>
      <c r="C584" t="s">
        <v>253</v>
      </c>
      <c r="D584" t="s">
        <v>254</v>
      </c>
      <c r="E584">
        <v>6116600</v>
      </c>
    </row>
    <row r="585" spans="1:5" x14ac:dyDescent="0.2">
      <c r="A585" t="s">
        <v>336</v>
      </c>
      <c r="B585" s="243" t="str">
        <f>VLOOKUP(A585,'Web Based Remittances'!A:C,3,0)</f>
        <v>576m105i</v>
      </c>
      <c r="C585" t="s">
        <v>255</v>
      </c>
      <c r="D585" t="s">
        <v>256</v>
      </c>
      <c r="E585">
        <v>6121000</v>
      </c>
    </row>
    <row r="586" spans="1:5" x14ac:dyDescent="0.2">
      <c r="A586" t="s">
        <v>336</v>
      </c>
      <c r="B586" s="243" t="str">
        <f>VLOOKUP(A586,'Web Based Remittances'!A:C,3,0)</f>
        <v>576m105i</v>
      </c>
      <c r="C586" t="s">
        <v>257</v>
      </c>
      <c r="D586" t="s">
        <v>258</v>
      </c>
      <c r="E586">
        <v>6122310</v>
      </c>
    </row>
    <row r="587" spans="1:5" x14ac:dyDescent="0.2">
      <c r="A587" t="s">
        <v>336</v>
      </c>
      <c r="B587" s="243" t="str">
        <f>VLOOKUP(A587,'Web Based Remittances'!A:C,3,0)</f>
        <v>576m105i</v>
      </c>
      <c r="C587" t="s">
        <v>259</v>
      </c>
      <c r="D587" t="s">
        <v>260</v>
      </c>
      <c r="E587">
        <v>6122110</v>
      </c>
    </row>
    <row r="588" spans="1:5" x14ac:dyDescent="0.2">
      <c r="A588" t="s">
        <v>336</v>
      </c>
      <c r="B588" s="243" t="str">
        <f>VLOOKUP(A588,'Web Based Remittances'!A:C,3,0)</f>
        <v>576m105i</v>
      </c>
      <c r="C588" t="s">
        <v>261</v>
      </c>
      <c r="D588" t="s">
        <v>262</v>
      </c>
      <c r="E588">
        <v>6120800</v>
      </c>
    </row>
    <row r="589" spans="1:5" x14ac:dyDescent="0.2">
      <c r="A589" t="s">
        <v>336</v>
      </c>
      <c r="B589" s="243" t="str">
        <f>VLOOKUP(A589,'Web Based Remittances'!A:C,3,0)</f>
        <v>576m105i</v>
      </c>
      <c r="C589" t="s">
        <v>263</v>
      </c>
      <c r="D589" t="s">
        <v>264</v>
      </c>
      <c r="E589">
        <v>6120220</v>
      </c>
    </row>
    <row r="590" spans="1:5" x14ac:dyDescent="0.2">
      <c r="A590" t="s">
        <v>336</v>
      </c>
      <c r="B590" s="243" t="str">
        <f>VLOOKUP(A590,'Web Based Remittances'!A:C,3,0)</f>
        <v>576m105i</v>
      </c>
      <c r="C590" t="s">
        <v>265</v>
      </c>
      <c r="D590" t="s">
        <v>266</v>
      </c>
      <c r="E590">
        <v>6120600</v>
      </c>
    </row>
    <row r="591" spans="1:5" x14ac:dyDescent="0.2">
      <c r="A591" t="s">
        <v>336</v>
      </c>
      <c r="B591" s="243" t="str">
        <f>VLOOKUP(A591,'Web Based Remittances'!A:C,3,0)</f>
        <v>576m105i</v>
      </c>
      <c r="C591" t="s">
        <v>267</v>
      </c>
      <c r="D591" t="s">
        <v>268</v>
      </c>
      <c r="E591">
        <v>6120400</v>
      </c>
    </row>
    <row r="592" spans="1:5" x14ac:dyDescent="0.2">
      <c r="A592" t="s">
        <v>336</v>
      </c>
      <c r="B592" s="243" t="str">
        <f>VLOOKUP(A592,'Web Based Remittances'!A:C,3,0)</f>
        <v>576m105i</v>
      </c>
      <c r="C592" t="s">
        <v>269</v>
      </c>
      <c r="D592" t="s">
        <v>270</v>
      </c>
      <c r="E592">
        <v>6140130</v>
      </c>
    </row>
    <row r="593" spans="1:5" x14ac:dyDescent="0.2">
      <c r="A593" t="s">
        <v>336</v>
      </c>
      <c r="B593" s="243" t="str">
        <f>VLOOKUP(A593,'Web Based Remittances'!A:C,3,0)</f>
        <v>576m105i</v>
      </c>
      <c r="C593" t="s">
        <v>271</v>
      </c>
      <c r="D593" t="s">
        <v>272</v>
      </c>
      <c r="E593">
        <v>6142460</v>
      </c>
    </row>
    <row r="594" spans="1:5" x14ac:dyDescent="0.2">
      <c r="A594" t="s">
        <v>336</v>
      </c>
      <c r="B594" s="243" t="str">
        <f>VLOOKUP(A594,'Web Based Remittances'!A:C,3,0)</f>
        <v>576m105i</v>
      </c>
      <c r="C594" t="s">
        <v>273</v>
      </c>
      <c r="D594" t="s">
        <v>274</v>
      </c>
      <c r="E594">
        <v>6142431</v>
      </c>
    </row>
    <row r="595" spans="1:5" x14ac:dyDescent="0.2">
      <c r="A595" t="s">
        <v>336</v>
      </c>
      <c r="B595" s="243" t="str">
        <f>VLOOKUP(A595,'Web Based Remittances'!A:C,3,0)</f>
        <v>576m105i</v>
      </c>
      <c r="C595" t="s">
        <v>275</v>
      </c>
      <c r="D595" t="s">
        <v>276</v>
      </c>
      <c r="E595">
        <v>6142432</v>
      </c>
    </row>
    <row r="596" spans="1:5" x14ac:dyDescent="0.2">
      <c r="A596" t="s">
        <v>336</v>
      </c>
      <c r="B596" s="243" t="str">
        <f>VLOOKUP(A596,'Web Based Remittances'!A:C,3,0)</f>
        <v>576m105i</v>
      </c>
      <c r="C596" t="s">
        <v>277</v>
      </c>
      <c r="D596" t="s">
        <v>278</v>
      </c>
      <c r="E596">
        <v>6142430</v>
      </c>
    </row>
    <row r="597" spans="1:5" x14ac:dyDescent="0.2">
      <c r="A597" t="s">
        <v>336</v>
      </c>
      <c r="B597" s="243" t="str">
        <f>VLOOKUP(A597,'Web Based Remittances'!A:C,3,0)</f>
        <v>576m105i</v>
      </c>
      <c r="C597" t="s">
        <v>279</v>
      </c>
      <c r="D597" t="s">
        <v>280</v>
      </c>
      <c r="E597">
        <v>6142433</v>
      </c>
    </row>
    <row r="598" spans="1:5" x14ac:dyDescent="0.2">
      <c r="A598" t="s">
        <v>336</v>
      </c>
      <c r="B598" s="243" t="str">
        <f>VLOOKUP(A598,'Web Based Remittances'!A:C,3,0)</f>
        <v>576m105i</v>
      </c>
      <c r="C598" t="s">
        <v>281</v>
      </c>
      <c r="D598" t="s">
        <v>282</v>
      </c>
      <c r="E598">
        <v>6142440</v>
      </c>
    </row>
    <row r="599" spans="1:5" x14ac:dyDescent="0.2">
      <c r="A599" t="s">
        <v>336</v>
      </c>
      <c r="B599" s="243" t="str">
        <f>VLOOKUP(A599,'Web Based Remittances'!A:C,3,0)</f>
        <v>576m105i</v>
      </c>
      <c r="C599" t="s">
        <v>283</v>
      </c>
      <c r="D599" t="s">
        <v>284</v>
      </c>
      <c r="E599">
        <v>6142434</v>
      </c>
    </row>
    <row r="600" spans="1:5" x14ac:dyDescent="0.2">
      <c r="A600" t="s">
        <v>336</v>
      </c>
      <c r="B600" s="243" t="str">
        <f>VLOOKUP(A600,'Web Based Remittances'!A:C,3,0)</f>
        <v>576m105i</v>
      </c>
      <c r="C600" t="s">
        <v>285</v>
      </c>
      <c r="D600" t="s">
        <v>286</v>
      </c>
      <c r="E600">
        <v>6146100</v>
      </c>
    </row>
    <row r="601" spans="1:5" x14ac:dyDescent="0.2">
      <c r="A601" t="s">
        <v>336</v>
      </c>
      <c r="B601" s="243" t="str">
        <f>VLOOKUP(A601,'Web Based Remittances'!A:C,3,0)</f>
        <v>576m105i</v>
      </c>
      <c r="C601" t="s">
        <v>287</v>
      </c>
      <c r="D601" t="s">
        <v>288</v>
      </c>
      <c r="E601">
        <v>6140000</v>
      </c>
    </row>
    <row r="602" spans="1:5" x14ac:dyDescent="0.2">
      <c r="A602" t="s">
        <v>336</v>
      </c>
      <c r="B602" s="243" t="str">
        <f>VLOOKUP(A602,'Web Based Remittances'!A:C,3,0)</f>
        <v>576m105i</v>
      </c>
      <c r="C602" t="s">
        <v>289</v>
      </c>
      <c r="D602" t="s">
        <v>290</v>
      </c>
      <c r="E602">
        <v>6121600</v>
      </c>
    </row>
    <row r="603" spans="1:5" x14ac:dyDescent="0.2">
      <c r="A603" t="s">
        <v>336</v>
      </c>
      <c r="B603" s="243" t="str">
        <f>VLOOKUP(A603,'Web Based Remittances'!A:C,3,0)</f>
        <v>576m105i</v>
      </c>
      <c r="C603" t="s">
        <v>291</v>
      </c>
      <c r="D603" t="s">
        <v>292</v>
      </c>
      <c r="E603">
        <v>6151110</v>
      </c>
    </row>
    <row r="604" spans="1:5" x14ac:dyDescent="0.2">
      <c r="A604" t="s">
        <v>336</v>
      </c>
      <c r="B604" s="243" t="str">
        <f>VLOOKUP(A604,'Web Based Remittances'!A:C,3,0)</f>
        <v>576m105i</v>
      </c>
      <c r="C604" t="s">
        <v>293</v>
      </c>
      <c r="D604" t="s">
        <v>294</v>
      </c>
      <c r="E604">
        <v>6140200</v>
      </c>
    </row>
    <row r="605" spans="1:5" x14ac:dyDescent="0.2">
      <c r="A605" t="s">
        <v>336</v>
      </c>
      <c r="B605" s="243" t="str">
        <f>VLOOKUP(A605,'Web Based Remittances'!A:C,3,0)</f>
        <v>576m105i</v>
      </c>
      <c r="C605" t="s">
        <v>295</v>
      </c>
      <c r="D605" t="s">
        <v>296</v>
      </c>
      <c r="E605">
        <v>6111000</v>
      </c>
    </row>
    <row r="606" spans="1:5" x14ac:dyDescent="0.2">
      <c r="A606" t="s">
        <v>336</v>
      </c>
      <c r="B606" s="243" t="str">
        <f>VLOOKUP(A606,'Web Based Remittances'!A:C,3,0)</f>
        <v>576m105i</v>
      </c>
      <c r="C606" t="s">
        <v>297</v>
      </c>
      <c r="D606" t="s">
        <v>298</v>
      </c>
      <c r="E606">
        <v>6170100</v>
      </c>
    </row>
    <row r="607" spans="1:5" x14ac:dyDescent="0.2">
      <c r="A607" t="s">
        <v>336</v>
      </c>
      <c r="B607" s="243" t="str">
        <f>VLOOKUP(A607,'Web Based Remittances'!A:C,3,0)</f>
        <v>576m105i</v>
      </c>
      <c r="C607" t="s">
        <v>299</v>
      </c>
      <c r="D607" t="s">
        <v>300</v>
      </c>
      <c r="E607">
        <v>6170110</v>
      </c>
    </row>
    <row r="608" spans="1:5" x14ac:dyDescent="0.2">
      <c r="A608" t="s">
        <v>336</v>
      </c>
      <c r="B608" s="243" t="str">
        <f>VLOOKUP(A608,'Web Based Remittances'!A:C,3,0)</f>
        <v>576m105i</v>
      </c>
      <c r="C608" t="s">
        <v>301</v>
      </c>
      <c r="D608" t="s">
        <v>302</v>
      </c>
      <c r="E608">
        <v>6181400</v>
      </c>
    </row>
    <row r="609" spans="1:6" x14ac:dyDescent="0.2">
      <c r="A609" t="s">
        <v>336</v>
      </c>
      <c r="B609" s="243" t="str">
        <f>VLOOKUP(A609,'Web Based Remittances'!A:C,3,0)</f>
        <v>576m105i</v>
      </c>
      <c r="C609" t="s">
        <v>303</v>
      </c>
      <c r="D609" t="s">
        <v>304</v>
      </c>
      <c r="E609">
        <v>6181500</v>
      </c>
    </row>
    <row r="610" spans="1:6" x14ac:dyDescent="0.2">
      <c r="A610" t="s">
        <v>336</v>
      </c>
      <c r="B610" s="243" t="str">
        <f>VLOOKUP(A610,'Web Based Remittances'!A:C,3,0)</f>
        <v>576m105i</v>
      </c>
      <c r="C610" t="s">
        <v>305</v>
      </c>
      <c r="D610" t="s">
        <v>306</v>
      </c>
      <c r="E610">
        <v>6110610</v>
      </c>
    </row>
    <row r="611" spans="1:6" x14ac:dyDescent="0.2">
      <c r="A611" t="s">
        <v>336</v>
      </c>
      <c r="B611" s="243" t="str">
        <f>VLOOKUP(A611,'Web Based Remittances'!A:C,3,0)</f>
        <v>576m105i</v>
      </c>
      <c r="C611" t="s">
        <v>307</v>
      </c>
      <c r="D611" t="s">
        <v>308</v>
      </c>
      <c r="E611">
        <v>6122340</v>
      </c>
    </row>
    <row r="612" spans="1:6" x14ac:dyDescent="0.2">
      <c r="A612" t="s">
        <v>336</v>
      </c>
      <c r="B612" s="243" t="str">
        <f>VLOOKUP(A612,'Web Based Remittances'!A:C,3,0)</f>
        <v>576m105i</v>
      </c>
      <c r="C612" t="s">
        <v>309</v>
      </c>
      <c r="D612" t="s">
        <v>310</v>
      </c>
      <c r="E612">
        <v>4190170</v>
      </c>
    </row>
    <row r="613" spans="1:6" x14ac:dyDescent="0.2">
      <c r="A613" t="s">
        <v>336</v>
      </c>
      <c r="B613" s="243" t="str">
        <f>VLOOKUP(A613,'Web Based Remittances'!A:C,3,0)</f>
        <v>576m105i</v>
      </c>
      <c r="C613" t="s">
        <v>311</v>
      </c>
      <c r="D613" t="s">
        <v>312</v>
      </c>
      <c r="E613">
        <v>4190430</v>
      </c>
    </row>
    <row r="614" spans="1:6" x14ac:dyDescent="0.2">
      <c r="A614" t="s">
        <v>336</v>
      </c>
      <c r="B614" s="243" t="str">
        <f>VLOOKUP(A614,'Web Based Remittances'!A:C,3,0)</f>
        <v>576m105i</v>
      </c>
      <c r="C614" t="s">
        <v>313</v>
      </c>
      <c r="D614" t="s">
        <v>314</v>
      </c>
      <c r="E614">
        <v>6181510</v>
      </c>
    </row>
    <row r="615" spans="1:6" x14ac:dyDescent="0.2">
      <c r="A615" t="s">
        <v>336</v>
      </c>
      <c r="B615" s="243" t="str">
        <f>VLOOKUP(A615,'Web Based Remittances'!A:C,3,0)</f>
        <v>576m105i</v>
      </c>
      <c r="C615" t="s">
        <v>315</v>
      </c>
      <c r="D615" t="s">
        <v>316</v>
      </c>
      <c r="E615">
        <v>6180210</v>
      </c>
    </row>
    <row r="616" spans="1:6" x14ac:dyDescent="0.2">
      <c r="A616" t="s">
        <v>336</v>
      </c>
      <c r="B616" s="243" t="str">
        <f>VLOOKUP(A616,'Web Based Remittances'!A:C,3,0)</f>
        <v>576m105i</v>
      </c>
      <c r="C616" t="s">
        <v>317</v>
      </c>
      <c r="D616" t="s">
        <v>318</v>
      </c>
      <c r="E616">
        <v>6180200</v>
      </c>
    </row>
    <row r="617" spans="1:6" x14ac:dyDescent="0.2">
      <c r="A617" t="s">
        <v>336</v>
      </c>
      <c r="B617" s="243" t="str">
        <f>VLOOKUP(A617,'Web Based Remittances'!A:C,3,0)</f>
        <v>576m105i</v>
      </c>
      <c r="C617" t="s">
        <v>319</v>
      </c>
      <c r="D617" t="s">
        <v>320</v>
      </c>
      <c r="E617">
        <v>6180230</v>
      </c>
    </row>
    <row r="618" spans="1:6" x14ac:dyDescent="0.2">
      <c r="A618" t="s">
        <v>336</v>
      </c>
      <c r="B618" s="243" t="str">
        <f>VLOOKUP(A618,'Web Based Remittances'!A:C,3,0)</f>
        <v>576m105i</v>
      </c>
      <c r="C618" t="s">
        <v>321</v>
      </c>
      <c r="D618" t="s">
        <v>272</v>
      </c>
      <c r="E618">
        <v>6180260</v>
      </c>
    </row>
    <row r="619" spans="1:6" x14ac:dyDescent="0.2">
      <c r="A619" t="s">
        <v>336</v>
      </c>
      <c r="B619" s="243" t="str">
        <f>VLOOKUP(A619,'Web Based Remittances'!A:C,3,0)</f>
        <v>576m105i</v>
      </c>
      <c r="C619" t="s">
        <v>322</v>
      </c>
      <c r="D619" t="s">
        <v>323</v>
      </c>
      <c r="E619">
        <v>6180261</v>
      </c>
    </row>
    <row r="620" spans="1:6" x14ac:dyDescent="0.2">
      <c r="A620" t="s">
        <v>336</v>
      </c>
      <c r="B620" s="243" t="str">
        <f>VLOOKUP(A620,'Web Based Remittances'!A:C,3,0)</f>
        <v>576m105i</v>
      </c>
      <c r="C620" t="s">
        <v>324</v>
      </c>
      <c r="D620" t="s">
        <v>325</v>
      </c>
      <c r="E620">
        <v>6180262</v>
      </c>
    </row>
    <row r="621" spans="1:6" x14ac:dyDescent="0.2">
      <c r="A621" t="s">
        <v>336</v>
      </c>
      <c r="B621" s="243" t="str">
        <f>VLOOKUP(A621,'Web Based Remittances'!A:C,3,0)</f>
        <v>576m105i</v>
      </c>
      <c r="C621" t="s">
        <v>326</v>
      </c>
      <c r="D621" t="s">
        <v>280</v>
      </c>
      <c r="E621">
        <v>6180263</v>
      </c>
    </row>
    <row r="622" spans="1:6" x14ac:dyDescent="0.2">
      <c r="A622" t="s">
        <v>336</v>
      </c>
      <c r="B622" s="243" t="str">
        <f>VLOOKUP(A622,'Web Based Remittances'!A:C,3,0)</f>
        <v>576m105i</v>
      </c>
      <c r="C622" t="s">
        <v>327</v>
      </c>
      <c r="D622" t="s">
        <v>328</v>
      </c>
      <c r="E622">
        <v>6180264</v>
      </c>
    </row>
    <row r="623" spans="1:6" x14ac:dyDescent="0.2">
      <c r="A623" t="s">
        <v>337</v>
      </c>
      <c r="B623" s="243" t="str">
        <f>VLOOKUP(A623,'Web Based Remittances'!A:C,3,0)</f>
        <v>567s135u</v>
      </c>
      <c r="C623" t="s">
        <v>200</v>
      </c>
      <c r="D623" t="s">
        <v>201</v>
      </c>
      <c r="E623">
        <v>4190105</v>
      </c>
      <c r="F623" s="338"/>
    </row>
    <row r="624" spans="1:6" x14ac:dyDescent="0.2">
      <c r="A624" t="s">
        <v>337</v>
      </c>
      <c r="B624" s="243" t="str">
        <f>VLOOKUP(A624,'Web Based Remittances'!A:C,3,0)</f>
        <v>567s135u</v>
      </c>
      <c r="C624" t="s">
        <v>202</v>
      </c>
      <c r="D624" t="s">
        <v>203</v>
      </c>
      <c r="E624">
        <v>4190110</v>
      </c>
    </row>
    <row r="625" spans="1:6" x14ac:dyDescent="0.2">
      <c r="A625" t="s">
        <v>337</v>
      </c>
      <c r="B625" s="243" t="str">
        <f>VLOOKUP(A625,'Web Based Remittances'!A:C,3,0)</f>
        <v>567s135u</v>
      </c>
      <c r="C625" t="s">
        <v>204</v>
      </c>
      <c r="D625" t="s">
        <v>205</v>
      </c>
      <c r="E625">
        <v>4190120</v>
      </c>
      <c r="F625" s="338"/>
    </row>
    <row r="626" spans="1:6" x14ac:dyDescent="0.2">
      <c r="A626" t="s">
        <v>337</v>
      </c>
      <c r="B626" s="243" t="str">
        <f>VLOOKUP(A626,'Web Based Remittances'!A:C,3,0)</f>
        <v>567s135u</v>
      </c>
      <c r="C626" t="s">
        <v>206</v>
      </c>
      <c r="D626" t="s">
        <v>207</v>
      </c>
      <c r="E626">
        <v>4190140</v>
      </c>
      <c r="F626" s="338"/>
    </row>
    <row r="627" spans="1:6" x14ac:dyDescent="0.2">
      <c r="A627" t="s">
        <v>337</v>
      </c>
      <c r="B627" s="243" t="str">
        <f>VLOOKUP(A627,'Web Based Remittances'!A:C,3,0)</f>
        <v>567s135u</v>
      </c>
      <c r="C627" t="s">
        <v>208</v>
      </c>
      <c r="D627" t="s">
        <v>209</v>
      </c>
      <c r="E627">
        <v>4190160</v>
      </c>
      <c r="F627" s="338"/>
    </row>
    <row r="628" spans="1:6" x14ac:dyDescent="0.2">
      <c r="A628" t="s">
        <v>337</v>
      </c>
      <c r="B628" s="243" t="str">
        <f>VLOOKUP(A628,'Web Based Remittances'!A:C,3,0)</f>
        <v>567s135u</v>
      </c>
      <c r="C628" t="s">
        <v>210</v>
      </c>
      <c r="D628" t="s">
        <v>211</v>
      </c>
      <c r="E628">
        <v>4190390</v>
      </c>
    </row>
    <row r="629" spans="1:6" x14ac:dyDescent="0.2">
      <c r="A629" t="s">
        <v>337</v>
      </c>
      <c r="B629" s="243" t="str">
        <f>VLOOKUP(A629,'Web Based Remittances'!A:C,3,0)</f>
        <v>567s135u</v>
      </c>
      <c r="C629" t="s">
        <v>212</v>
      </c>
      <c r="D629" t="s">
        <v>213</v>
      </c>
      <c r="E629">
        <v>4191900</v>
      </c>
    </row>
    <row r="630" spans="1:6" x14ac:dyDescent="0.2">
      <c r="A630" t="s">
        <v>337</v>
      </c>
      <c r="B630" s="243" t="str">
        <f>VLOOKUP(A630,'Web Based Remittances'!A:C,3,0)</f>
        <v>567s135u</v>
      </c>
      <c r="C630" t="s">
        <v>214</v>
      </c>
      <c r="D630" t="s">
        <v>215</v>
      </c>
      <c r="E630">
        <v>4191100</v>
      </c>
      <c r="F630" s="338"/>
    </row>
    <row r="631" spans="1:6" x14ac:dyDescent="0.2">
      <c r="A631" t="s">
        <v>337</v>
      </c>
      <c r="B631" s="243" t="str">
        <f>VLOOKUP(A631,'Web Based Remittances'!A:C,3,0)</f>
        <v>567s135u</v>
      </c>
      <c r="C631" t="s">
        <v>216</v>
      </c>
      <c r="D631" t="s">
        <v>217</v>
      </c>
      <c r="E631">
        <v>4191110</v>
      </c>
    </row>
    <row r="632" spans="1:6" x14ac:dyDescent="0.2">
      <c r="A632" t="s">
        <v>337</v>
      </c>
      <c r="B632" s="243" t="str">
        <f>VLOOKUP(A632,'Web Based Remittances'!A:C,3,0)</f>
        <v>567s135u</v>
      </c>
      <c r="C632" t="s">
        <v>218</v>
      </c>
      <c r="D632" t="s">
        <v>219</v>
      </c>
      <c r="E632">
        <v>4191600</v>
      </c>
    </row>
    <row r="633" spans="1:6" x14ac:dyDescent="0.2">
      <c r="A633" t="s">
        <v>337</v>
      </c>
      <c r="B633" s="243" t="str">
        <f>VLOOKUP(A633,'Web Based Remittances'!A:C,3,0)</f>
        <v>567s135u</v>
      </c>
      <c r="C633" t="s">
        <v>220</v>
      </c>
      <c r="D633" t="s">
        <v>221</v>
      </c>
      <c r="E633">
        <v>4191610</v>
      </c>
    </row>
    <row r="634" spans="1:6" x14ac:dyDescent="0.2">
      <c r="A634" t="s">
        <v>337</v>
      </c>
      <c r="B634" s="243" t="str">
        <f>VLOOKUP(A634,'Web Based Remittances'!A:C,3,0)</f>
        <v>567s135u</v>
      </c>
      <c r="C634" t="s">
        <v>222</v>
      </c>
      <c r="D634" t="s">
        <v>223</v>
      </c>
      <c r="E634">
        <v>4190410</v>
      </c>
      <c r="F634" s="338"/>
    </row>
    <row r="635" spans="1:6" x14ac:dyDescent="0.2">
      <c r="A635" t="s">
        <v>337</v>
      </c>
      <c r="B635" s="243" t="str">
        <f>VLOOKUP(A635,'Web Based Remittances'!A:C,3,0)</f>
        <v>567s135u</v>
      </c>
      <c r="C635" t="s">
        <v>224</v>
      </c>
      <c r="D635" t="s">
        <v>225</v>
      </c>
      <c r="E635">
        <v>4190420</v>
      </c>
    </row>
    <row r="636" spans="1:6" x14ac:dyDescent="0.2">
      <c r="A636" t="s">
        <v>337</v>
      </c>
      <c r="B636" s="243" t="str">
        <f>VLOOKUP(A636,'Web Based Remittances'!A:C,3,0)</f>
        <v>567s135u</v>
      </c>
      <c r="C636" t="s">
        <v>226</v>
      </c>
      <c r="D636" t="s">
        <v>227</v>
      </c>
      <c r="E636">
        <v>4190200</v>
      </c>
      <c r="F636" s="338"/>
    </row>
    <row r="637" spans="1:6" x14ac:dyDescent="0.2">
      <c r="A637" t="s">
        <v>337</v>
      </c>
      <c r="B637" s="243" t="str">
        <f>VLOOKUP(A637,'Web Based Remittances'!A:C,3,0)</f>
        <v>567s135u</v>
      </c>
      <c r="C637" t="s">
        <v>228</v>
      </c>
      <c r="D637" t="s">
        <v>229</v>
      </c>
      <c r="E637">
        <v>4190386</v>
      </c>
    </row>
    <row r="638" spans="1:6" x14ac:dyDescent="0.2">
      <c r="A638" t="s">
        <v>337</v>
      </c>
      <c r="B638" s="243" t="str">
        <f>VLOOKUP(A638,'Web Based Remittances'!A:C,3,0)</f>
        <v>567s135u</v>
      </c>
      <c r="C638" t="s">
        <v>230</v>
      </c>
      <c r="D638" t="s">
        <v>231</v>
      </c>
      <c r="E638">
        <v>4190387</v>
      </c>
    </row>
    <row r="639" spans="1:6" x14ac:dyDescent="0.2">
      <c r="A639" t="s">
        <v>337</v>
      </c>
      <c r="B639" s="243" t="str">
        <f>VLOOKUP(A639,'Web Based Remittances'!A:C,3,0)</f>
        <v>567s135u</v>
      </c>
      <c r="C639" t="s">
        <v>232</v>
      </c>
      <c r="D639" t="s">
        <v>233</v>
      </c>
      <c r="E639">
        <v>4190388</v>
      </c>
    </row>
    <row r="640" spans="1:6" x14ac:dyDescent="0.2">
      <c r="A640" t="s">
        <v>337</v>
      </c>
      <c r="B640" s="243" t="str">
        <f>VLOOKUP(A640,'Web Based Remittances'!A:C,3,0)</f>
        <v>567s135u</v>
      </c>
      <c r="C640" t="s">
        <v>234</v>
      </c>
      <c r="D640" t="s">
        <v>235</v>
      </c>
      <c r="E640">
        <v>4190380</v>
      </c>
      <c r="F640" s="338"/>
    </row>
    <row r="641" spans="1:6" x14ac:dyDescent="0.2">
      <c r="A641" t="s">
        <v>337</v>
      </c>
      <c r="B641" s="243" t="str">
        <f>VLOOKUP(A641,'Web Based Remittances'!A:C,3,0)</f>
        <v>567s135u</v>
      </c>
      <c r="C641" t="s">
        <v>236</v>
      </c>
      <c r="D641" t="s">
        <v>237</v>
      </c>
      <c r="E641">
        <v>4190205</v>
      </c>
    </row>
    <row r="642" spans="1:6" x14ac:dyDescent="0.2">
      <c r="A642" t="s">
        <v>337</v>
      </c>
      <c r="B642" s="243" t="str">
        <f>VLOOKUP(A642,'Web Based Remittances'!A:C,3,0)</f>
        <v>567s135u</v>
      </c>
      <c r="C642" t="s">
        <v>238</v>
      </c>
      <c r="D642" t="s">
        <v>239</v>
      </c>
      <c r="E642">
        <v>4190210</v>
      </c>
    </row>
    <row r="643" spans="1:6" x14ac:dyDescent="0.2">
      <c r="A643" t="s">
        <v>337</v>
      </c>
      <c r="B643" s="243" t="str">
        <f>VLOOKUP(A643,'Web Based Remittances'!A:C,3,0)</f>
        <v>567s135u</v>
      </c>
      <c r="C643" t="s">
        <v>14</v>
      </c>
      <c r="D643" t="s">
        <v>240</v>
      </c>
      <c r="E643">
        <v>6110000</v>
      </c>
      <c r="F643" s="338"/>
    </row>
    <row r="644" spans="1:6" x14ac:dyDescent="0.2">
      <c r="A644" t="s">
        <v>337</v>
      </c>
      <c r="B644" s="243" t="str">
        <f>VLOOKUP(A644,'Web Based Remittances'!A:C,3,0)</f>
        <v>567s135u</v>
      </c>
      <c r="C644" t="s">
        <v>23</v>
      </c>
      <c r="D644" t="s">
        <v>241</v>
      </c>
      <c r="E644">
        <v>6110020</v>
      </c>
    </row>
    <row r="645" spans="1:6" x14ac:dyDescent="0.2">
      <c r="A645" t="s">
        <v>337</v>
      </c>
      <c r="B645" s="243" t="str">
        <f>VLOOKUP(A645,'Web Based Remittances'!A:C,3,0)</f>
        <v>567s135u</v>
      </c>
      <c r="C645" t="s">
        <v>31</v>
      </c>
      <c r="D645" t="s">
        <v>242</v>
      </c>
      <c r="E645">
        <v>6110600</v>
      </c>
      <c r="F645" s="338"/>
    </row>
    <row r="646" spans="1:6" x14ac:dyDescent="0.2">
      <c r="A646" t="s">
        <v>337</v>
      </c>
      <c r="B646" s="243" t="str">
        <f>VLOOKUP(A646,'Web Based Remittances'!A:C,3,0)</f>
        <v>567s135u</v>
      </c>
      <c r="C646" t="s">
        <v>38</v>
      </c>
      <c r="D646" t="s">
        <v>243</v>
      </c>
      <c r="E646">
        <v>6110720</v>
      </c>
    </row>
    <row r="647" spans="1:6" x14ac:dyDescent="0.2">
      <c r="A647" t="s">
        <v>337</v>
      </c>
      <c r="B647" s="243" t="str">
        <f>VLOOKUP(A647,'Web Based Remittances'!A:C,3,0)</f>
        <v>567s135u</v>
      </c>
      <c r="C647" t="s">
        <v>42</v>
      </c>
      <c r="D647" t="s">
        <v>244</v>
      </c>
      <c r="E647">
        <v>6110860</v>
      </c>
      <c r="F647" s="338"/>
    </row>
    <row r="648" spans="1:6" x14ac:dyDescent="0.2">
      <c r="A648" t="s">
        <v>337</v>
      </c>
      <c r="B648" s="243" t="str">
        <f>VLOOKUP(A648,'Web Based Remittances'!A:C,3,0)</f>
        <v>567s135u</v>
      </c>
      <c r="C648" t="s">
        <v>46</v>
      </c>
      <c r="D648" t="s">
        <v>245</v>
      </c>
      <c r="E648">
        <v>6110800</v>
      </c>
    </row>
    <row r="649" spans="1:6" x14ac:dyDescent="0.2">
      <c r="A649" t="s">
        <v>337</v>
      </c>
      <c r="B649" s="243" t="str">
        <f>VLOOKUP(A649,'Web Based Remittances'!A:C,3,0)</f>
        <v>567s135u</v>
      </c>
      <c r="C649" t="s">
        <v>50</v>
      </c>
      <c r="D649" t="s">
        <v>246</v>
      </c>
      <c r="E649">
        <v>6110640</v>
      </c>
      <c r="F649" s="338"/>
    </row>
    <row r="650" spans="1:6" x14ac:dyDescent="0.2">
      <c r="A650" t="s">
        <v>337</v>
      </c>
      <c r="B650" s="243" t="str">
        <f>VLOOKUP(A650,'Web Based Remittances'!A:C,3,0)</f>
        <v>567s135u</v>
      </c>
      <c r="C650" t="s">
        <v>247</v>
      </c>
      <c r="D650" t="s">
        <v>248</v>
      </c>
      <c r="E650">
        <v>6116300</v>
      </c>
    </row>
    <row r="651" spans="1:6" x14ac:dyDescent="0.2">
      <c r="A651" t="s">
        <v>337</v>
      </c>
      <c r="B651" s="243" t="str">
        <f>VLOOKUP(A651,'Web Based Remittances'!A:C,3,0)</f>
        <v>567s135u</v>
      </c>
      <c r="C651" t="s">
        <v>249</v>
      </c>
      <c r="D651" t="s">
        <v>250</v>
      </c>
      <c r="E651">
        <v>6116200</v>
      </c>
      <c r="F651" s="338"/>
    </row>
    <row r="652" spans="1:6" x14ac:dyDescent="0.2">
      <c r="A652" t="s">
        <v>337</v>
      </c>
      <c r="B652" s="243" t="str">
        <f>VLOOKUP(A652,'Web Based Remittances'!A:C,3,0)</f>
        <v>567s135u</v>
      </c>
      <c r="C652" t="s">
        <v>251</v>
      </c>
      <c r="D652" t="s">
        <v>252</v>
      </c>
      <c r="E652">
        <v>6116610</v>
      </c>
    </row>
    <row r="653" spans="1:6" x14ac:dyDescent="0.2">
      <c r="A653" t="s">
        <v>337</v>
      </c>
      <c r="B653" s="243" t="str">
        <f>VLOOKUP(A653,'Web Based Remittances'!A:C,3,0)</f>
        <v>567s135u</v>
      </c>
      <c r="C653" t="s">
        <v>253</v>
      </c>
      <c r="D653" t="s">
        <v>254</v>
      </c>
      <c r="E653">
        <v>6116600</v>
      </c>
    </row>
    <row r="654" spans="1:6" x14ac:dyDescent="0.2">
      <c r="A654" t="s">
        <v>337</v>
      </c>
      <c r="B654" s="243" t="str">
        <f>VLOOKUP(A654,'Web Based Remittances'!A:C,3,0)</f>
        <v>567s135u</v>
      </c>
      <c r="C654" t="s">
        <v>255</v>
      </c>
      <c r="D654" t="s">
        <v>256</v>
      </c>
      <c r="E654">
        <v>6121000</v>
      </c>
      <c r="F654" s="338"/>
    </row>
    <row r="655" spans="1:6" x14ac:dyDescent="0.2">
      <c r="A655" t="s">
        <v>337</v>
      </c>
      <c r="B655" s="243" t="str">
        <f>VLOOKUP(A655,'Web Based Remittances'!A:C,3,0)</f>
        <v>567s135u</v>
      </c>
      <c r="C655" t="s">
        <v>257</v>
      </c>
      <c r="D655" t="s">
        <v>258</v>
      </c>
      <c r="E655">
        <v>6122310</v>
      </c>
    </row>
    <row r="656" spans="1:6" x14ac:dyDescent="0.2">
      <c r="A656" t="s">
        <v>337</v>
      </c>
      <c r="B656" s="243" t="str">
        <f>VLOOKUP(A656,'Web Based Remittances'!A:C,3,0)</f>
        <v>567s135u</v>
      </c>
      <c r="C656" t="s">
        <v>259</v>
      </c>
      <c r="D656" t="s">
        <v>260</v>
      </c>
      <c r="E656">
        <v>6122110</v>
      </c>
      <c r="F656" s="338"/>
    </row>
    <row r="657" spans="1:6" x14ac:dyDescent="0.2">
      <c r="A657" t="s">
        <v>337</v>
      </c>
      <c r="B657" s="243" t="str">
        <f>VLOOKUP(A657,'Web Based Remittances'!A:C,3,0)</f>
        <v>567s135u</v>
      </c>
      <c r="C657" t="s">
        <v>261</v>
      </c>
      <c r="D657" t="s">
        <v>262</v>
      </c>
      <c r="E657">
        <v>6120800</v>
      </c>
    </row>
    <row r="658" spans="1:6" x14ac:dyDescent="0.2">
      <c r="A658" t="s">
        <v>337</v>
      </c>
      <c r="B658" s="243" t="str">
        <f>VLOOKUP(A658,'Web Based Remittances'!A:C,3,0)</f>
        <v>567s135u</v>
      </c>
      <c r="C658" t="s">
        <v>263</v>
      </c>
      <c r="D658" t="s">
        <v>264</v>
      </c>
      <c r="E658">
        <v>6120220</v>
      </c>
      <c r="F658" s="338"/>
    </row>
    <row r="659" spans="1:6" x14ac:dyDescent="0.2">
      <c r="A659" t="s">
        <v>337</v>
      </c>
      <c r="B659" s="243" t="str">
        <f>VLOOKUP(A659,'Web Based Remittances'!A:C,3,0)</f>
        <v>567s135u</v>
      </c>
      <c r="C659" t="s">
        <v>265</v>
      </c>
      <c r="D659" t="s">
        <v>266</v>
      </c>
      <c r="E659">
        <v>6120600</v>
      </c>
    </row>
    <row r="660" spans="1:6" x14ac:dyDescent="0.2">
      <c r="A660" t="s">
        <v>337</v>
      </c>
      <c r="B660" s="243" t="str">
        <f>VLOOKUP(A660,'Web Based Remittances'!A:C,3,0)</f>
        <v>567s135u</v>
      </c>
      <c r="C660" t="s">
        <v>267</v>
      </c>
      <c r="D660" t="s">
        <v>268</v>
      </c>
      <c r="E660">
        <v>6120400</v>
      </c>
      <c r="F660" s="338"/>
    </row>
    <row r="661" spans="1:6" x14ac:dyDescent="0.2">
      <c r="A661" t="s">
        <v>337</v>
      </c>
      <c r="B661" s="243" t="str">
        <f>VLOOKUP(A661,'Web Based Remittances'!A:C,3,0)</f>
        <v>567s135u</v>
      </c>
      <c r="C661" t="s">
        <v>269</v>
      </c>
      <c r="D661" t="s">
        <v>270</v>
      </c>
      <c r="E661">
        <v>6140130</v>
      </c>
      <c r="F661" s="338"/>
    </row>
    <row r="662" spans="1:6" x14ac:dyDescent="0.2">
      <c r="A662" t="s">
        <v>337</v>
      </c>
      <c r="B662" s="243" t="str">
        <f>VLOOKUP(A662,'Web Based Remittances'!A:C,3,0)</f>
        <v>567s135u</v>
      </c>
      <c r="C662" t="s">
        <v>271</v>
      </c>
      <c r="D662" t="s">
        <v>272</v>
      </c>
      <c r="E662">
        <v>6142460</v>
      </c>
    </row>
    <row r="663" spans="1:6" x14ac:dyDescent="0.2">
      <c r="A663" t="s">
        <v>337</v>
      </c>
      <c r="B663" s="243" t="str">
        <f>VLOOKUP(A663,'Web Based Remittances'!A:C,3,0)</f>
        <v>567s135u</v>
      </c>
      <c r="C663" t="s">
        <v>273</v>
      </c>
      <c r="D663" t="s">
        <v>274</v>
      </c>
      <c r="E663">
        <v>6142431</v>
      </c>
    </row>
    <row r="664" spans="1:6" x14ac:dyDescent="0.2">
      <c r="A664" t="s">
        <v>337</v>
      </c>
      <c r="B664" s="243" t="str">
        <f>VLOOKUP(A664,'Web Based Remittances'!A:C,3,0)</f>
        <v>567s135u</v>
      </c>
      <c r="C664" t="s">
        <v>275</v>
      </c>
      <c r="D664" t="s">
        <v>276</v>
      </c>
      <c r="E664">
        <v>6142432</v>
      </c>
    </row>
    <row r="665" spans="1:6" x14ac:dyDescent="0.2">
      <c r="A665" t="s">
        <v>337</v>
      </c>
      <c r="B665" s="243" t="str">
        <f>VLOOKUP(A665,'Web Based Remittances'!A:C,3,0)</f>
        <v>567s135u</v>
      </c>
      <c r="C665" t="s">
        <v>277</v>
      </c>
      <c r="D665" t="s">
        <v>278</v>
      </c>
      <c r="E665">
        <v>6142430</v>
      </c>
    </row>
    <row r="666" spans="1:6" x14ac:dyDescent="0.2">
      <c r="A666" t="s">
        <v>337</v>
      </c>
      <c r="B666" s="243" t="str">
        <f>VLOOKUP(A666,'Web Based Remittances'!A:C,3,0)</f>
        <v>567s135u</v>
      </c>
      <c r="C666" t="s">
        <v>279</v>
      </c>
      <c r="D666" t="s">
        <v>280</v>
      </c>
      <c r="E666">
        <v>6142433</v>
      </c>
    </row>
    <row r="667" spans="1:6" x14ac:dyDescent="0.2">
      <c r="A667" t="s">
        <v>337</v>
      </c>
      <c r="B667" s="243" t="str">
        <f>VLOOKUP(A667,'Web Based Remittances'!A:C,3,0)</f>
        <v>567s135u</v>
      </c>
      <c r="C667" t="s">
        <v>281</v>
      </c>
      <c r="D667" t="s">
        <v>282</v>
      </c>
      <c r="E667">
        <v>6142440</v>
      </c>
    </row>
    <row r="668" spans="1:6" x14ac:dyDescent="0.2">
      <c r="A668" t="s">
        <v>337</v>
      </c>
      <c r="B668" s="243" t="str">
        <f>VLOOKUP(A668,'Web Based Remittances'!A:C,3,0)</f>
        <v>567s135u</v>
      </c>
      <c r="C668" t="s">
        <v>283</v>
      </c>
      <c r="D668" t="s">
        <v>284</v>
      </c>
      <c r="E668">
        <v>6142434</v>
      </c>
    </row>
    <row r="669" spans="1:6" x14ac:dyDescent="0.2">
      <c r="A669" t="s">
        <v>337</v>
      </c>
      <c r="B669" s="243" t="str">
        <f>VLOOKUP(A669,'Web Based Remittances'!A:C,3,0)</f>
        <v>567s135u</v>
      </c>
      <c r="C669" t="s">
        <v>285</v>
      </c>
      <c r="D669" t="s">
        <v>286</v>
      </c>
      <c r="E669">
        <v>6146100</v>
      </c>
    </row>
    <row r="670" spans="1:6" x14ac:dyDescent="0.2">
      <c r="A670" t="s">
        <v>337</v>
      </c>
      <c r="B670" s="243" t="str">
        <f>VLOOKUP(A670,'Web Based Remittances'!A:C,3,0)</f>
        <v>567s135u</v>
      </c>
      <c r="C670" t="s">
        <v>287</v>
      </c>
      <c r="D670" t="s">
        <v>288</v>
      </c>
      <c r="E670">
        <v>6140000</v>
      </c>
      <c r="F670" s="338"/>
    </row>
    <row r="671" spans="1:6" x14ac:dyDescent="0.2">
      <c r="A671" t="s">
        <v>337</v>
      </c>
      <c r="B671" s="243" t="str">
        <f>VLOOKUP(A671,'Web Based Remittances'!A:C,3,0)</f>
        <v>567s135u</v>
      </c>
      <c r="C671" t="s">
        <v>289</v>
      </c>
      <c r="D671" t="s">
        <v>290</v>
      </c>
      <c r="E671">
        <v>6121600</v>
      </c>
    </row>
    <row r="672" spans="1:6" x14ac:dyDescent="0.2">
      <c r="A672" t="s">
        <v>337</v>
      </c>
      <c r="B672" s="243" t="str">
        <f>VLOOKUP(A672,'Web Based Remittances'!A:C,3,0)</f>
        <v>567s135u</v>
      </c>
      <c r="C672" t="s">
        <v>291</v>
      </c>
      <c r="D672" t="s">
        <v>292</v>
      </c>
      <c r="E672">
        <v>6151110</v>
      </c>
    </row>
    <row r="673" spans="1:6" x14ac:dyDescent="0.2">
      <c r="A673" t="s">
        <v>337</v>
      </c>
      <c r="B673" s="243" t="str">
        <f>VLOOKUP(A673,'Web Based Remittances'!A:C,3,0)</f>
        <v>567s135u</v>
      </c>
      <c r="C673" t="s">
        <v>293</v>
      </c>
      <c r="D673" t="s">
        <v>294</v>
      </c>
      <c r="E673">
        <v>6140200</v>
      </c>
      <c r="F673" s="338"/>
    </row>
    <row r="674" spans="1:6" x14ac:dyDescent="0.2">
      <c r="A674" t="s">
        <v>337</v>
      </c>
      <c r="B674" s="243" t="str">
        <f>VLOOKUP(A674,'Web Based Remittances'!A:C,3,0)</f>
        <v>567s135u</v>
      </c>
      <c r="C674" t="s">
        <v>295</v>
      </c>
      <c r="D674" t="s">
        <v>296</v>
      </c>
      <c r="E674">
        <v>6111000</v>
      </c>
    </row>
    <row r="675" spans="1:6" x14ac:dyDescent="0.2">
      <c r="A675" t="s">
        <v>337</v>
      </c>
      <c r="B675" s="243" t="str">
        <f>VLOOKUP(A675,'Web Based Remittances'!A:C,3,0)</f>
        <v>567s135u</v>
      </c>
      <c r="C675" t="s">
        <v>297</v>
      </c>
      <c r="D675" t="s">
        <v>298</v>
      </c>
      <c r="E675">
        <v>6170100</v>
      </c>
      <c r="F675" s="338"/>
    </row>
    <row r="676" spans="1:6" x14ac:dyDescent="0.2">
      <c r="A676" t="s">
        <v>337</v>
      </c>
      <c r="B676" s="243" t="str">
        <f>VLOOKUP(A676,'Web Based Remittances'!A:C,3,0)</f>
        <v>567s135u</v>
      </c>
      <c r="C676" t="s">
        <v>299</v>
      </c>
      <c r="D676" t="s">
        <v>300</v>
      </c>
      <c r="E676">
        <v>6170110</v>
      </c>
      <c r="F676" s="338"/>
    </row>
    <row r="677" spans="1:6" x14ac:dyDescent="0.2">
      <c r="A677" t="s">
        <v>337</v>
      </c>
      <c r="B677" s="243" t="str">
        <f>VLOOKUP(A677,'Web Based Remittances'!A:C,3,0)</f>
        <v>567s135u</v>
      </c>
      <c r="C677" t="s">
        <v>301</v>
      </c>
      <c r="D677" t="s">
        <v>302</v>
      </c>
      <c r="E677">
        <v>6181400</v>
      </c>
    </row>
    <row r="678" spans="1:6" x14ac:dyDescent="0.2">
      <c r="A678" t="s">
        <v>337</v>
      </c>
      <c r="B678" s="243" t="str">
        <f>VLOOKUP(A678,'Web Based Remittances'!A:C,3,0)</f>
        <v>567s135u</v>
      </c>
      <c r="C678" t="s">
        <v>303</v>
      </c>
      <c r="D678" t="s">
        <v>304</v>
      </c>
      <c r="E678">
        <v>6181500</v>
      </c>
    </row>
    <row r="679" spans="1:6" x14ac:dyDescent="0.2">
      <c r="A679" t="s">
        <v>337</v>
      </c>
      <c r="B679" s="243" t="str">
        <f>VLOOKUP(A679,'Web Based Remittances'!A:C,3,0)</f>
        <v>567s135u</v>
      </c>
      <c r="C679" t="s">
        <v>305</v>
      </c>
      <c r="D679" t="s">
        <v>306</v>
      </c>
      <c r="E679">
        <v>6110610</v>
      </c>
    </row>
    <row r="680" spans="1:6" x14ac:dyDescent="0.2">
      <c r="A680" t="s">
        <v>337</v>
      </c>
      <c r="B680" s="243" t="str">
        <f>VLOOKUP(A680,'Web Based Remittances'!A:C,3,0)</f>
        <v>567s135u</v>
      </c>
      <c r="C680" t="s">
        <v>307</v>
      </c>
      <c r="D680" t="s">
        <v>308</v>
      </c>
      <c r="E680">
        <v>6122340</v>
      </c>
    </row>
    <row r="681" spans="1:6" x14ac:dyDescent="0.2">
      <c r="A681" t="s">
        <v>337</v>
      </c>
      <c r="B681" s="243" t="str">
        <f>VLOOKUP(A681,'Web Based Remittances'!A:C,3,0)</f>
        <v>567s135u</v>
      </c>
      <c r="C681" t="s">
        <v>309</v>
      </c>
      <c r="D681" t="s">
        <v>310</v>
      </c>
      <c r="E681">
        <v>4190170</v>
      </c>
      <c r="F681" s="338"/>
    </row>
    <row r="682" spans="1:6" x14ac:dyDescent="0.2">
      <c r="A682" t="s">
        <v>337</v>
      </c>
      <c r="B682" s="243" t="str">
        <f>VLOOKUP(A682,'Web Based Remittances'!A:C,3,0)</f>
        <v>567s135u</v>
      </c>
      <c r="C682" t="s">
        <v>311</v>
      </c>
      <c r="D682" t="s">
        <v>312</v>
      </c>
      <c r="E682">
        <v>4190430</v>
      </c>
    </row>
    <row r="683" spans="1:6" x14ac:dyDescent="0.2">
      <c r="A683" t="s">
        <v>337</v>
      </c>
      <c r="B683" s="243" t="str">
        <f>VLOOKUP(A683,'Web Based Remittances'!A:C,3,0)</f>
        <v>567s135u</v>
      </c>
      <c r="C683" t="s">
        <v>313</v>
      </c>
      <c r="D683" t="s">
        <v>314</v>
      </c>
      <c r="E683">
        <v>6181510</v>
      </c>
    </row>
    <row r="684" spans="1:6" x14ac:dyDescent="0.2">
      <c r="A684" t="s">
        <v>337</v>
      </c>
      <c r="B684" s="243" t="str">
        <f>VLOOKUP(A684,'Web Based Remittances'!A:C,3,0)</f>
        <v>567s135u</v>
      </c>
      <c r="C684" t="s">
        <v>315</v>
      </c>
      <c r="D684" t="s">
        <v>316</v>
      </c>
      <c r="E684">
        <v>6180210</v>
      </c>
    </row>
    <row r="685" spans="1:6" x14ac:dyDescent="0.2">
      <c r="A685" t="s">
        <v>337</v>
      </c>
      <c r="B685" s="243" t="str">
        <f>VLOOKUP(A685,'Web Based Remittances'!A:C,3,0)</f>
        <v>567s135u</v>
      </c>
      <c r="C685" t="s">
        <v>317</v>
      </c>
      <c r="D685" t="s">
        <v>318</v>
      </c>
      <c r="E685">
        <v>6180200</v>
      </c>
      <c r="F685" s="338"/>
    </row>
    <row r="686" spans="1:6" x14ac:dyDescent="0.2">
      <c r="A686" t="s">
        <v>337</v>
      </c>
      <c r="B686" s="243" t="str">
        <f>VLOOKUP(A686,'Web Based Remittances'!A:C,3,0)</f>
        <v>567s135u</v>
      </c>
      <c r="C686" t="s">
        <v>319</v>
      </c>
      <c r="D686" t="s">
        <v>320</v>
      </c>
      <c r="E686">
        <v>6180230</v>
      </c>
    </row>
    <row r="687" spans="1:6" x14ac:dyDescent="0.2">
      <c r="A687" t="s">
        <v>337</v>
      </c>
      <c r="B687" s="243" t="str">
        <f>VLOOKUP(A687,'Web Based Remittances'!A:C,3,0)</f>
        <v>567s135u</v>
      </c>
      <c r="C687" t="s">
        <v>321</v>
      </c>
      <c r="D687" t="s">
        <v>272</v>
      </c>
      <c r="E687">
        <v>6180260</v>
      </c>
    </row>
    <row r="688" spans="1:6" x14ac:dyDescent="0.2">
      <c r="A688" t="s">
        <v>337</v>
      </c>
      <c r="B688" s="243" t="str">
        <f>VLOOKUP(A688,'Web Based Remittances'!A:C,3,0)</f>
        <v>567s135u</v>
      </c>
      <c r="C688" t="s">
        <v>322</v>
      </c>
      <c r="D688" t="s">
        <v>323</v>
      </c>
      <c r="E688">
        <v>6180261</v>
      </c>
    </row>
    <row r="689" spans="1:18" x14ac:dyDescent="0.2">
      <c r="A689" t="s">
        <v>337</v>
      </c>
      <c r="B689" s="243" t="str">
        <f>VLOOKUP(A689,'Web Based Remittances'!A:C,3,0)</f>
        <v>567s135u</v>
      </c>
      <c r="C689" t="s">
        <v>324</v>
      </c>
      <c r="D689" t="s">
        <v>325</v>
      </c>
      <c r="E689">
        <v>6180262</v>
      </c>
    </row>
    <row r="690" spans="1:18" x14ac:dyDescent="0.2">
      <c r="A690" t="s">
        <v>337</v>
      </c>
      <c r="B690" s="243" t="str">
        <f>VLOOKUP(A690,'Web Based Remittances'!A:C,3,0)</f>
        <v>567s135u</v>
      </c>
      <c r="C690" t="s">
        <v>326</v>
      </c>
      <c r="D690" t="s">
        <v>280</v>
      </c>
      <c r="E690">
        <v>6180263</v>
      </c>
    </row>
    <row r="691" spans="1:18" x14ac:dyDescent="0.2">
      <c r="A691" t="s">
        <v>337</v>
      </c>
      <c r="B691" s="243" t="str">
        <f>VLOOKUP(A691,'Web Based Remittances'!A:C,3,0)</f>
        <v>567s135u</v>
      </c>
      <c r="C691" t="s">
        <v>327</v>
      </c>
      <c r="D691" t="s">
        <v>328</v>
      </c>
      <c r="E691">
        <v>6180264</v>
      </c>
    </row>
    <row r="692" spans="1:18" x14ac:dyDescent="0.2">
      <c r="A692" t="s">
        <v>338</v>
      </c>
      <c r="B692" s="243" t="str">
        <f>VLOOKUP(A692,'Web Based Remittances'!A:C,3,0)</f>
        <v>192u596h</v>
      </c>
      <c r="C692" t="s">
        <v>200</v>
      </c>
      <c r="D692" t="s">
        <v>201</v>
      </c>
      <c r="E692">
        <v>4190105</v>
      </c>
      <c r="F692" s="338"/>
      <c r="G692" s="338"/>
      <c r="H692" s="338"/>
      <c r="I692" s="338"/>
      <c r="J692" s="338"/>
      <c r="K692" s="338"/>
      <c r="L692" s="338"/>
      <c r="M692" s="338"/>
      <c r="N692" s="338"/>
      <c r="O692" s="338"/>
      <c r="P692" s="338"/>
      <c r="Q692" s="338"/>
      <c r="R692" s="338"/>
    </row>
    <row r="693" spans="1:18" x14ac:dyDescent="0.2">
      <c r="A693" t="s">
        <v>338</v>
      </c>
      <c r="B693" s="243" t="str">
        <f>VLOOKUP(A693,'Web Based Remittances'!A:C,3,0)</f>
        <v>192u596h</v>
      </c>
      <c r="C693" t="s">
        <v>202</v>
      </c>
      <c r="D693" t="s">
        <v>203</v>
      </c>
      <c r="E693">
        <v>4190110</v>
      </c>
    </row>
    <row r="694" spans="1:18" x14ac:dyDescent="0.2">
      <c r="A694" t="s">
        <v>338</v>
      </c>
      <c r="B694" s="243" t="str">
        <f>VLOOKUP(A694,'Web Based Remittances'!A:C,3,0)</f>
        <v>192u596h</v>
      </c>
      <c r="C694" t="s">
        <v>204</v>
      </c>
      <c r="D694" t="s">
        <v>205</v>
      </c>
      <c r="E694">
        <v>4190120</v>
      </c>
      <c r="F694" s="338"/>
      <c r="G694" s="338"/>
      <c r="H694" s="338"/>
      <c r="I694" s="338"/>
      <c r="J694" s="338"/>
      <c r="K694" s="338"/>
      <c r="L694" s="338"/>
      <c r="M694" s="338"/>
      <c r="N694" s="338"/>
      <c r="O694" s="338"/>
      <c r="P694" s="338"/>
      <c r="Q694" s="338"/>
      <c r="R694" s="338"/>
    </row>
    <row r="695" spans="1:18" x14ac:dyDescent="0.2">
      <c r="A695" t="s">
        <v>338</v>
      </c>
      <c r="B695" s="243" t="str">
        <f>VLOOKUP(A695,'Web Based Remittances'!A:C,3,0)</f>
        <v>192u596h</v>
      </c>
      <c r="C695" t="s">
        <v>206</v>
      </c>
      <c r="D695" t="s">
        <v>207</v>
      </c>
      <c r="E695">
        <v>4190140</v>
      </c>
      <c r="F695" s="338"/>
      <c r="J695" s="338"/>
      <c r="L695" s="338"/>
      <c r="O695" s="338"/>
      <c r="R695" s="338"/>
    </row>
    <row r="696" spans="1:18" x14ac:dyDescent="0.2">
      <c r="A696" t="s">
        <v>338</v>
      </c>
      <c r="B696" s="243" t="str">
        <f>VLOOKUP(A696,'Web Based Remittances'!A:C,3,0)</f>
        <v>192u596h</v>
      </c>
      <c r="C696" t="s">
        <v>208</v>
      </c>
      <c r="D696" t="s">
        <v>209</v>
      </c>
      <c r="E696">
        <v>4190160</v>
      </c>
      <c r="F696" s="338"/>
      <c r="H696" s="338"/>
      <c r="J696" s="338"/>
      <c r="N696" s="338"/>
    </row>
    <row r="697" spans="1:18" x14ac:dyDescent="0.2">
      <c r="A697" t="s">
        <v>338</v>
      </c>
      <c r="B697" s="243" t="str">
        <f>VLOOKUP(A697,'Web Based Remittances'!A:C,3,0)</f>
        <v>192u596h</v>
      </c>
      <c r="C697" t="s">
        <v>210</v>
      </c>
      <c r="D697" t="s">
        <v>211</v>
      </c>
      <c r="E697">
        <v>4190390</v>
      </c>
      <c r="F697" s="338"/>
      <c r="G697" s="338"/>
      <c r="O697" s="338"/>
    </row>
    <row r="698" spans="1:18" x14ac:dyDescent="0.2">
      <c r="A698" t="s">
        <v>338</v>
      </c>
      <c r="B698" s="243" t="str">
        <f>VLOOKUP(A698,'Web Based Remittances'!A:C,3,0)</f>
        <v>192u596h</v>
      </c>
      <c r="C698" t="s">
        <v>212</v>
      </c>
      <c r="D698" t="s">
        <v>213</v>
      </c>
      <c r="E698">
        <v>4191900</v>
      </c>
      <c r="F698" s="338"/>
      <c r="G698" s="338"/>
      <c r="H698" s="338"/>
      <c r="I698" s="338"/>
      <c r="J698" s="338"/>
      <c r="K698" s="338"/>
      <c r="L698" s="338"/>
      <c r="M698" s="338"/>
      <c r="N698" s="338"/>
      <c r="O698" s="338"/>
      <c r="P698" s="338"/>
      <c r="Q698" s="338"/>
      <c r="R698" s="338"/>
    </row>
    <row r="699" spans="1:18" x14ac:dyDescent="0.2">
      <c r="A699" t="s">
        <v>338</v>
      </c>
      <c r="B699" s="243" t="str">
        <f>VLOOKUP(A699,'Web Based Remittances'!A:C,3,0)</f>
        <v>192u596h</v>
      </c>
      <c r="C699" t="s">
        <v>214</v>
      </c>
      <c r="D699" t="s">
        <v>215</v>
      </c>
      <c r="E699">
        <v>4191100</v>
      </c>
      <c r="F699" s="338"/>
      <c r="G699" s="338"/>
      <c r="H699" s="338"/>
      <c r="I699" s="338"/>
      <c r="J699" s="338"/>
      <c r="K699" s="338"/>
      <c r="L699" s="338"/>
      <c r="M699" s="338"/>
      <c r="N699" s="338"/>
      <c r="O699" s="338"/>
      <c r="P699" s="338"/>
      <c r="Q699" s="338"/>
      <c r="R699" s="338"/>
    </row>
    <row r="700" spans="1:18" x14ac:dyDescent="0.2">
      <c r="A700" t="s">
        <v>338</v>
      </c>
      <c r="B700" s="243" t="str">
        <f>VLOOKUP(A700,'Web Based Remittances'!A:C,3,0)</f>
        <v>192u596h</v>
      </c>
      <c r="C700" t="s">
        <v>216</v>
      </c>
      <c r="D700" t="s">
        <v>217</v>
      </c>
      <c r="E700">
        <v>4191110</v>
      </c>
      <c r="F700" s="338"/>
    </row>
    <row r="701" spans="1:18" x14ac:dyDescent="0.2">
      <c r="A701" t="s">
        <v>338</v>
      </c>
      <c r="B701" s="243" t="str">
        <f>VLOOKUP(A701,'Web Based Remittances'!A:C,3,0)</f>
        <v>192u596h</v>
      </c>
      <c r="C701" t="s">
        <v>218</v>
      </c>
      <c r="D701" t="s">
        <v>219</v>
      </c>
      <c r="E701">
        <v>4191600</v>
      </c>
    </row>
    <row r="702" spans="1:18" x14ac:dyDescent="0.2">
      <c r="A702" t="s">
        <v>338</v>
      </c>
      <c r="B702" s="243" t="str">
        <f>VLOOKUP(A702,'Web Based Remittances'!A:C,3,0)</f>
        <v>192u596h</v>
      </c>
      <c r="C702" t="s">
        <v>220</v>
      </c>
      <c r="D702" t="s">
        <v>221</v>
      </c>
      <c r="E702">
        <v>4191610</v>
      </c>
    </row>
    <row r="703" spans="1:18" x14ac:dyDescent="0.2">
      <c r="A703" t="s">
        <v>338</v>
      </c>
      <c r="B703" s="243" t="str">
        <f>VLOOKUP(A703,'Web Based Remittances'!A:C,3,0)</f>
        <v>192u596h</v>
      </c>
      <c r="C703" t="s">
        <v>222</v>
      </c>
      <c r="D703" t="s">
        <v>223</v>
      </c>
      <c r="E703">
        <v>4190410</v>
      </c>
      <c r="F703" s="338"/>
      <c r="G703" s="338"/>
      <c r="H703" s="338"/>
      <c r="I703" s="338"/>
      <c r="J703" s="338"/>
      <c r="K703" s="338"/>
      <c r="L703" s="338"/>
      <c r="M703" s="338"/>
      <c r="N703" s="338"/>
      <c r="O703" s="338"/>
      <c r="P703" s="338"/>
      <c r="Q703" s="338"/>
      <c r="R703" s="338"/>
    </row>
    <row r="704" spans="1:18" x14ac:dyDescent="0.2">
      <c r="A704" t="s">
        <v>338</v>
      </c>
      <c r="B704" s="243" t="str">
        <f>VLOOKUP(A704,'Web Based Remittances'!A:C,3,0)</f>
        <v>192u596h</v>
      </c>
      <c r="C704" t="s">
        <v>224</v>
      </c>
      <c r="D704" t="s">
        <v>225</v>
      </c>
      <c r="E704">
        <v>4190420</v>
      </c>
      <c r="F704" s="338"/>
      <c r="P704" s="338"/>
      <c r="Q704" s="338"/>
    </row>
    <row r="705" spans="1:18" x14ac:dyDescent="0.2">
      <c r="A705" t="s">
        <v>338</v>
      </c>
      <c r="B705" s="243" t="str">
        <f>VLOOKUP(A705,'Web Based Remittances'!A:C,3,0)</f>
        <v>192u596h</v>
      </c>
      <c r="C705" t="s">
        <v>226</v>
      </c>
      <c r="D705" t="s">
        <v>227</v>
      </c>
      <c r="E705">
        <v>4190200</v>
      </c>
    </row>
    <row r="706" spans="1:18" x14ac:dyDescent="0.2">
      <c r="A706" t="s">
        <v>338</v>
      </c>
      <c r="B706" s="243" t="str">
        <f>VLOOKUP(A706,'Web Based Remittances'!A:C,3,0)</f>
        <v>192u596h</v>
      </c>
      <c r="C706" t="s">
        <v>228</v>
      </c>
      <c r="D706" t="s">
        <v>229</v>
      </c>
      <c r="E706">
        <v>4190386</v>
      </c>
    </row>
    <row r="707" spans="1:18" x14ac:dyDescent="0.2">
      <c r="A707" t="s">
        <v>338</v>
      </c>
      <c r="B707" s="243" t="str">
        <f>VLOOKUP(A707,'Web Based Remittances'!A:C,3,0)</f>
        <v>192u596h</v>
      </c>
      <c r="C707" t="s">
        <v>230</v>
      </c>
      <c r="D707" t="s">
        <v>231</v>
      </c>
      <c r="E707">
        <v>4190387</v>
      </c>
    </row>
    <row r="708" spans="1:18" x14ac:dyDescent="0.2">
      <c r="A708" t="s">
        <v>338</v>
      </c>
      <c r="B708" s="243" t="str">
        <f>VLOOKUP(A708,'Web Based Remittances'!A:C,3,0)</f>
        <v>192u596h</v>
      </c>
      <c r="C708" t="s">
        <v>232</v>
      </c>
      <c r="D708" t="s">
        <v>233</v>
      </c>
      <c r="E708">
        <v>4190388</v>
      </c>
    </row>
    <row r="709" spans="1:18" x14ac:dyDescent="0.2">
      <c r="A709" t="s">
        <v>338</v>
      </c>
      <c r="B709" s="243" t="str">
        <f>VLOOKUP(A709,'Web Based Remittances'!A:C,3,0)</f>
        <v>192u596h</v>
      </c>
      <c r="C709" t="s">
        <v>234</v>
      </c>
      <c r="D709" t="s">
        <v>235</v>
      </c>
      <c r="E709">
        <v>4190380</v>
      </c>
    </row>
    <row r="710" spans="1:18" x14ac:dyDescent="0.2">
      <c r="A710" t="s">
        <v>338</v>
      </c>
      <c r="B710" s="243" t="str">
        <f>VLOOKUP(A710,'Web Based Remittances'!A:C,3,0)</f>
        <v>192u596h</v>
      </c>
      <c r="C710" t="s">
        <v>236</v>
      </c>
      <c r="D710" t="s">
        <v>237</v>
      </c>
      <c r="E710">
        <v>4190205</v>
      </c>
    </row>
    <row r="711" spans="1:18" x14ac:dyDescent="0.2">
      <c r="A711" t="s">
        <v>338</v>
      </c>
      <c r="B711" s="243" t="str">
        <f>VLOOKUP(A711,'Web Based Remittances'!A:C,3,0)</f>
        <v>192u596h</v>
      </c>
      <c r="C711" t="s">
        <v>238</v>
      </c>
      <c r="D711" t="s">
        <v>239</v>
      </c>
      <c r="E711">
        <v>4190210</v>
      </c>
    </row>
    <row r="712" spans="1:18" x14ac:dyDescent="0.2">
      <c r="A712" t="s">
        <v>338</v>
      </c>
      <c r="B712" s="243" t="str">
        <f>VLOOKUP(A712,'Web Based Remittances'!A:C,3,0)</f>
        <v>192u596h</v>
      </c>
      <c r="C712" t="s">
        <v>14</v>
      </c>
      <c r="D712" t="s">
        <v>240</v>
      </c>
      <c r="E712">
        <v>6110000</v>
      </c>
      <c r="F712" s="338"/>
      <c r="G712" s="338"/>
      <c r="H712" s="338"/>
      <c r="I712" s="338"/>
      <c r="J712" s="338"/>
      <c r="K712" s="338"/>
      <c r="L712" s="338"/>
      <c r="M712" s="338"/>
      <c r="N712" s="338"/>
      <c r="O712" s="338"/>
      <c r="P712" s="338"/>
      <c r="Q712" s="338"/>
      <c r="R712" s="338"/>
    </row>
    <row r="713" spans="1:18" x14ac:dyDescent="0.2">
      <c r="A713" t="s">
        <v>338</v>
      </c>
      <c r="B713" s="243" t="str">
        <f>VLOOKUP(A713,'Web Based Remittances'!A:C,3,0)</f>
        <v>192u596h</v>
      </c>
      <c r="C713" t="s">
        <v>23</v>
      </c>
      <c r="D713" t="s">
        <v>241</v>
      </c>
      <c r="E713">
        <v>6110020</v>
      </c>
    </row>
    <row r="714" spans="1:18" x14ac:dyDescent="0.2">
      <c r="A714" t="s">
        <v>338</v>
      </c>
      <c r="B714" s="243" t="str">
        <f>VLOOKUP(A714,'Web Based Remittances'!A:C,3,0)</f>
        <v>192u596h</v>
      </c>
      <c r="C714" t="s">
        <v>31</v>
      </c>
      <c r="D714" t="s">
        <v>242</v>
      </c>
      <c r="E714">
        <v>6110600</v>
      </c>
      <c r="F714" s="338"/>
      <c r="G714" s="338"/>
      <c r="H714" s="338"/>
      <c r="I714" s="338"/>
      <c r="J714" s="338"/>
      <c r="K714" s="338"/>
      <c r="L714" s="338"/>
      <c r="M714" s="338"/>
      <c r="N714" s="338"/>
      <c r="O714" s="338"/>
      <c r="P714" s="338"/>
      <c r="Q714" s="338"/>
      <c r="R714" s="338"/>
    </row>
    <row r="715" spans="1:18" x14ac:dyDescent="0.2">
      <c r="A715" t="s">
        <v>338</v>
      </c>
      <c r="B715" s="243" t="str">
        <f>VLOOKUP(A715,'Web Based Remittances'!A:C,3,0)</f>
        <v>192u596h</v>
      </c>
      <c r="C715" t="s">
        <v>38</v>
      </c>
      <c r="D715" t="s">
        <v>243</v>
      </c>
      <c r="E715">
        <v>6110720</v>
      </c>
      <c r="F715" s="338"/>
      <c r="G715" s="338"/>
      <c r="H715" s="338"/>
      <c r="I715" s="338"/>
      <c r="J715" s="338"/>
      <c r="K715" s="338"/>
      <c r="L715" s="338"/>
      <c r="M715" s="338"/>
      <c r="N715" s="338"/>
      <c r="O715" s="338"/>
      <c r="P715" s="338"/>
      <c r="Q715" s="338"/>
      <c r="R715" s="338"/>
    </row>
    <row r="716" spans="1:18" x14ac:dyDescent="0.2">
      <c r="A716" t="s">
        <v>338</v>
      </c>
      <c r="B716" s="243" t="str">
        <f>VLOOKUP(A716,'Web Based Remittances'!A:C,3,0)</f>
        <v>192u596h</v>
      </c>
      <c r="C716" t="s">
        <v>42</v>
      </c>
      <c r="D716" t="s">
        <v>244</v>
      </c>
      <c r="E716">
        <v>6110860</v>
      </c>
      <c r="F716" s="338"/>
      <c r="G716" s="338"/>
      <c r="H716" s="338"/>
      <c r="I716" s="338"/>
      <c r="J716" s="338"/>
      <c r="K716" s="338"/>
      <c r="L716" s="338"/>
      <c r="M716" s="338"/>
      <c r="N716" s="338"/>
      <c r="O716" s="338"/>
      <c r="P716" s="338"/>
      <c r="Q716" s="338"/>
      <c r="R716" s="338"/>
    </row>
    <row r="717" spans="1:18" x14ac:dyDescent="0.2">
      <c r="A717" t="s">
        <v>338</v>
      </c>
      <c r="B717" s="243" t="str">
        <f>VLOOKUP(A717,'Web Based Remittances'!A:C,3,0)</f>
        <v>192u596h</v>
      </c>
      <c r="C717" t="s">
        <v>46</v>
      </c>
      <c r="D717" t="s">
        <v>245</v>
      </c>
      <c r="E717">
        <v>6110800</v>
      </c>
    </row>
    <row r="718" spans="1:18" x14ac:dyDescent="0.2">
      <c r="A718" t="s">
        <v>338</v>
      </c>
      <c r="B718" s="243" t="str">
        <f>VLOOKUP(A718,'Web Based Remittances'!A:C,3,0)</f>
        <v>192u596h</v>
      </c>
      <c r="C718" t="s">
        <v>50</v>
      </c>
      <c r="D718" t="s">
        <v>246</v>
      </c>
      <c r="E718">
        <v>6110640</v>
      </c>
      <c r="F718" s="338"/>
      <c r="G718" s="338"/>
      <c r="H718" s="338"/>
      <c r="I718" s="338"/>
      <c r="J718" s="338"/>
      <c r="K718" s="338"/>
      <c r="L718" s="338"/>
      <c r="M718" s="338"/>
      <c r="N718" s="338"/>
      <c r="O718" s="338"/>
      <c r="P718" s="338"/>
      <c r="Q718" s="338"/>
      <c r="R718" s="338"/>
    </row>
    <row r="719" spans="1:18" x14ac:dyDescent="0.2">
      <c r="A719" t="s">
        <v>338</v>
      </c>
      <c r="B719" s="243" t="str">
        <f>VLOOKUP(A719,'Web Based Remittances'!A:C,3,0)</f>
        <v>192u596h</v>
      </c>
      <c r="C719" t="s">
        <v>247</v>
      </c>
      <c r="D719" t="s">
        <v>248</v>
      </c>
      <c r="E719">
        <v>6116300</v>
      </c>
      <c r="F719" s="338"/>
    </row>
    <row r="720" spans="1:18" x14ac:dyDescent="0.2">
      <c r="A720" t="s">
        <v>338</v>
      </c>
      <c r="B720" s="243" t="str">
        <f>VLOOKUP(A720,'Web Based Remittances'!A:C,3,0)</f>
        <v>192u596h</v>
      </c>
      <c r="C720" t="s">
        <v>249</v>
      </c>
      <c r="D720" t="s">
        <v>250</v>
      </c>
      <c r="E720">
        <v>6116200</v>
      </c>
      <c r="F720" s="338"/>
    </row>
    <row r="721" spans="1:18" x14ac:dyDescent="0.2">
      <c r="A721" t="s">
        <v>338</v>
      </c>
      <c r="B721" s="243" t="str">
        <f>VLOOKUP(A721,'Web Based Remittances'!A:C,3,0)</f>
        <v>192u596h</v>
      </c>
      <c r="C721" t="s">
        <v>251</v>
      </c>
      <c r="D721" t="s">
        <v>252</v>
      </c>
      <c r="E721">
        <v>6116610</v>
      </c>
    </row>
    <row r="722" spans="1:18" x14ac:dyDescent="0.2">
      <c r="A722" t="s">
        <v>338</v>
      </c>
      <c r="B722" s="243" t="str">
        <f>VLOOKUP(A722,'Web Based Remittances'!A:C,3,0)</f>
        <v>192u596h</v>
      </c>
      <c r="C722" t="s">
        <v>253</v>
      </c>
      <c r="D722" t="s">
        <v>254</v>
      </c>
      <c r="E722">
        <v>6116600</v>
      </c>
    </row>
    <row r="723" spans="1:18" x14ac:dyDescent="0.2">
      <c r="A723" t="s">
        <v>338</v>
      </c>
      <c r="B723" s="243" t="str">
        <f>VLOOKUP(A723,'Web Based Remittances'!A:C,3,0)</f>
        <v>192u596h</v>
      </c>
      <c r="C723" t="s">
        <v>255</v>
      </c>
      <c r="D723" t="s">
        <v>256</v>
      </c>
      <c r="E723">
        <v>6121000</v>
      </c>
      <c r="F723" s="338"/>
      <c r="G723" s="338"/>
      <c r="H723" s="338"/>
      <c r="I723" s="338"/>
      <c r="J723" s="338"/>
      <c r="K723" s="338"/>
      <c r="L723" s="338"/>
      <c r="M723" s="338"/>
      <c r="N723" s="338"/>
      <c r="O723" s="338"/>
      <c r="P723" s="338"/>
      <c r="Q723" s="338"/>
      <c r="R723" s="338"/>
    </row>
    <row r="724" spans="1:18" x14ac:dyDescent="0.2">
      <c r="A724" t="s">
        <v>338</v>
      </c>
      <c r="B724" s="243" t="str">
        <f>VLOOKUP(A724,'Web Based Remittances'!A:C,3,0)</f>
        <v>192u596h</v>
      </c>
      <c r="C724" t="s">
        <v>257</v>
      </c>
      <c r="D724" t="s">
        <v>258</v>
      </c>
      <c r="E724">
        <v>6122310</v>
      </c>
      <c r="F724" s="338"/>
    </row>
    <row r="725" spans="1:18" x14ac:dyDescent="0.2">
      <c r="A725" t="s">
        <v>338</v>
      </c>
      <c r="B725" s="243" t="str">
        <f>VLOOKUP(A725,'Web Based Remittances'!A:C,3,0)</f>
        <v>192u596h</v>
      </c>
      <c r="C725" t="s">
        <v>259</v>
      </c>
      <c r="D725" t="s">
        <v>260</v>
      </c>
      <c r="E725">
        <v>6122110</v>
      </c>
      <c r="F725" s="338"/>
      <c r="G725" s="338"/>
      <c r="H725" s="338"/>
      <c r="I725" s="338"/>
      <c r="J725" s="338"/>
      <c r="K725" s="338"/>
      <c r="L725" s="338"/>
      <c r="M725" s="338"/>
      <c r="N725" s="338"/>
      <c r="O725" s="338"/>
      <c r="P725" s="338"/>
      <c r="Q725" s="338"/>
      <c r="R725" s="338"/>
    </row>
    <row r="726" spans="1:18" x14ac:dyDescent="0.2">
      <c r="A726" t="s">
        <v>338</v>
      </c>
      <c r="B726" s="243" t="str">
        <f>VLOOKUP(A726,'Web Based Remittances'!A:C,3,0)</f>
        <v>192u596h</v>
      </c>
      <c r="C726" t="s">
        <v>261</v>
      </c>
      <c r="D726" t="s">
        <v>262</v>
      </c>
      <c r="E726">
        <v>6120800</v>
      </c>
      <c r="F726" s="338"/>
    </row>
    <row r="727" spans="1:18" x14ac:dyDescent="0.2">
      <c r="A727" t="s">
        <v>338</v>
      </c>
      <c r="B727" s="243" t="str">
        <f>VLOOKUP(A727,'Web Based Remittances'!A:C,3,0)</f>
        <v>192u596h</v>
      </c>
      <c r="C727" t="s">
        <v>263</v>
      </c>
      <c r="D727" t="s">
        <v>264</v>
      </c>
      <c r="E727">
        <v>6120220</v>
      </c>
      <c r="F727" s="338"/>
      <c r="G727" s="338"/>
      <c r="H727" s="338"/>
      <c r="I727" s="338"/>
      <c r="J727" s="338"/>
      <c r="K727" s="338"/>
      <c r="L727" s="338"/>
      <c r="M727" s="338"/>
      <c r="N727" s="338"/>
      <c r="O727" s="338"/>
      <c r="P727" s="338"/>
      <c r="Q727" s="338"/>
      <c r="R727" s="338"/>
    </row>
    <row r="728" spans="1:18" x14ac:dyDescent="0.2">
      <c r="A728" t="s">
        <v>338</v>
      </c>
      <c r="B728" s="243" t="str">
        <f>VLOOKUP(A728,'Web Based Remittances'!A:C,3,0)</f>
        <v>192u596h</v>
      </c>
      <c r="C728" t="s">
        <v>265</v>
      </c>
      <c r="D728" t="s">
        <v>266</v>
      </c>
      <c r="E728">
        <v>6120600</v>
      </c>
      <c r="F728" s="338"/>
      <c r="G728" s="338"/>
    </row>
    <row r="729" spans="1:18" x14ac:dyDescent="0.2">
      <c r="A729" t="s">
        <v>338</v>
      </c>
      <c r="B729" s="243" t="str">
        <f>VLOOKUP(A729,'Web Based Remittances'!A:C,3,0)</f>
        <v>192u596h</v>
      </c>
      <c r="C729" t="s">
        <v>267</v>
      </c>
      <c r="D729" t="s">
        <v>268</v>
      </c>
      <c r="E729">
        <v>6120400</v>
      </c>
      <c r="F729" s="338"/>
    </row>
    <row r="730" spans="1:18" x14ac:dyDescent="0.2">
      <c r="A730" t="s">
        <v>338</v>
      </c>
      <c r="B730" s="243" t="str">
        <f>VLOOKUP(A730,'Web Based Remittances'!A:C,3,0)</f>
        <v>192u596h</v>
      </c>
      <c r="C730" t="s">
        <v>269</v>
      </c>
      <c r="D730" t="s">
        <v>270</v>
      </c>
      <c r="E730">
        <v>6140130</v>
      </c>
      <c r="F730" s="338"/>
      <c r="G730" s="338"/>
      <c r="H730" s="338"/>
      <c r="I730" s="338"/>
      <c r="J730" s="338"/>
      <c r="K730" s="338"/>
      <c r="L730" s="338"/>
      <c r="M730" s="338"/>
      <c r="N730" s="338"/>
      <c r="O730" s="338"/>
      <c r="P730" s="338"/>
      <c r="Q730" s="338"/>
      <c r="R730" s="338"/>
    </row>
    <row r="731" spans="1:18" x14ac:dyDescent="0.2">
      <c r="A731" t="s">
        <v>338</v>
      </c>
      <c r="B731" s="243" t="str">
        <f>VLOOKUP(A731,'Web Based Remittances'!A:C,3,0)</f>
        <v>192u596h</v>
      </c>
      <c r="C731" t="s">
        <v>271</v>
      </c>
      <c r="D731" t="s">
        <v>272</v>
      </c>
      <c r="E731">
        <v>6142460</v>
      </c>
    </row>
    <row r="732" spans="1:18" x14ac:dyDescent="0.2">
      <c r="A732" t="s">
        <v>338</v>
      </c>
      <c r="B732" s="243" t="str">
        <f>VLOOKUP(A732,'Web Based Remittances'!A:C,3,0)</f>
        <v>192u596h</v>
      </c>
      <c r="C732" t="s">
        <v>273</v>
      </c>
      <c r="D732" t="s">
        <v>274</v>
      </c>
      <c r="E732">
        <v>6142431</v>
      </c>
    </row>
    <row r="733" spans="1:18" x14ac:dyDescent="0.2">
      <c r="A733" t="s">
        <v>338</v>
      </c>
      <c r="B733" s="243" t="str">
        <f>VLOOKUP(A733,'Web Based Remittances'!A:C,3,0)</f>
        <v>192u596h</v>
      </c>
      <c r="C733" t="s">
        <v>275</v>
      </c>
      <c r="D733" t="s">
        <v>276</v>
      </c>
      <c r="E733">
        <v>6142432</v>
      </c>
      <c r="F733" s="338"/>
      <c r="G733" s="338"/>
    </row>
    <row r="734" spans="1:18" x14ac:dyDescent="0.2">
      <c r="A734" t="s">
        <v>338</v>
      </c>
      <c r="B734" s="243" t="str">
        <f>VLOOKUP(A734,'Web Based Remittances'!A:C,3,0)</f>
        <v>192u596h</v>
      </c>
      <c r="C734" t="s">
        <v>277</v>
      </c>
      <c r="D734" t="s">
        <v>278</v>
      </c>
      <c r="E734">
        <v>6142430</v>
      </c>
    </row>
    <row r="735" spans="1:18" x14ac:dyDescent="0.2">
      <c r="A735" t="s">
        <v>338</v>
      </c>
      <c r="B735" s="243" t="str">
        <f>VLOOKUP(A735,'Web Based Remittances'!A:C,3,0)</f>
        <v>192u596h</v>
      </c>
      <c r="C735" t="s">
        <v>279</v>
      </c>
      <c r="D735" t="s">
        <v>280</v>
      </c>
      <c r="E735">
        <v>6142433</v>
      </c>
    </row>
    <row r="736" spans="1:18" x14ac:dyDescent="0.2">
      <c r="A736" t="s">
        <v>338</v>
      </c>
      <c r="B736" s="243" t="str">
        <f>VLOOKUP(A736,'Web Based Remittances'!A:C,3,0)</f>
        <v>192u596h</v>
      </c>
      <c r="C736" t="s">
        <v>281</v>
      </c>
      <c r="D736" t="s">
        <v>282</v>
      </c>
      <c r="E736">
        <v>6142440</v>
      </c>
    </row>
    <row r="737" spans="1:18" x14ac:dyDescent="0.2">
      <c r="A737" t="s">
        <v>338</v>
      </c>
      <c r="B737" s="243" t="str">
        <f>VLOOKUP(A737,'Web Based Remittances'!A:C,3,0)</f>
        <v>192u596h</v>
      </c>
      <c r="C737" t="s">
        <v>283</v>
      </c>
      <c r="D737" t="s">
        <v>284</v>
      </c>
      <c r="E737">
        <v>6142434</v>
      </c>
    </row>
    <row r="738" spans="1:18" x14ac:dyDescent="0.2">
      <c r="A738" t="s">
        <v>338</v>
      </c>
      <c r="B738" s="243" t="str">
        <f>VLOOKUP(A738,'Web Based Remittances'!A:C,3,0)</f>
        <v>192u596h</v>
      </c>
      <c r="C738" t="s">
        <v>285</v>
      </c>
      <c r="D738" t="s">
        <v>286</v>
      </c>
      <c r="E738">
        <v>6146100</v>
      </c>
    </row>
    <row r="739" spans="1:18" x14ac:dyDescent="0.2">
      <c r="A739" t="s">
        <v>338</v>
      </c>
      <c r="B739" s="243" t="str">
        <f>VLOOKUP(A739,'Web Based Remittances'!A:C,3,0)</f>
        <v>192u596h</v>
      </c>
      <c r="C739" t="s">
        <v>287</v>
      </c>
      <c r="D739" t="s">
        <v>288</v>
      </c>
      <c r="E739">
        <v>6140000</v>
      </c>
      <c r="F739" s="338"/>
      <c r="G739" s="338"/>
      <c r="H739" s="338"/>
      <c r="I739" s="338"/>
      <c r="J739" s="338"/>
      <c r="K739" s="338"/>
      <c r="L739" s="338"/>
      <c r="M739" s="338"/>
      <c r="N739" s="338"/>
      <c r="O739" s="338"/>
      <c r="P739" s="338"/>
      <c r="Q739" s="338"/>
      <c r="R739" s="338"/>
    </row>
    <row r="740" spans="1:18" x14ac:dyDescent="0.2">
      <c r="A740" t="s">
        <v>338</v>
      </c>
      <c r="B740" s="243" t="str">
        <f>VLOOKUP(A740,'Web Based Remittances'!A:C,3,0)</f>
        <v>192u596h</v>
      </c>
      <c r="C740" t="s">
        <v>289</v>
      </c>
      <c r="D740" t="s">
        <v>290</v>
      </c>
      <c r="E740">
        <v>6121600</v>
      </c>
      <c r="F740" s="338"/>
      <c r="G740" s="338"/>
      <c r="H740" s="338"/>
    </row>
    <row r="741" spans="1:18" x14ac:dyDescent="0.2">
      <c r="A741" t="s">
        <v>338</v>
      </c>
      <c r="B741" s="243" t="str">
        <f>VLOOKUP(A741,'Web Based Remittances'!A:C,3,0)</f>
        <v>192u596h</v>
      </c>
      <c r="C741" t="s">
        <v>291</v>
      </c>
      <c r="D741" t="s">
        <v>292</v>
      </c>
      <c r="E741">
        <v>6151110</v>
      </c>
    </row>
    <row r="742" spans="1:18" x14ac:dyDescent="0.2">
      <c r="A742" t="s">
        <v>338</v>
      </c>
      <c r="B742" s="243" t="str">
        <f>VLOOKUP(A742,'Web Based Remittances'!A:C,3,0)</f>
        <v>192u596h</v>
      </c>
      <c r="C742" t="s">
        <v>293</v>
      </c>
      <c r="D742" t="s">
        <v>294</v>
      </c>
      <c r="E742">
        <v>6140200</v>
      </c>
      <c r="F742" s="338"/>
      <c r="G742" s="338"/>
      <c r="H742" s="338"/>
      <c r="I742" s="338"/>
      <c r="J742" s="338"/>
      <c r="K742" s="338"/>
      <c r="L742" s="338"/>
      <c r="M742" s="338"/>
      <c r="N742" s="338"/>
      <c r="O742" s="338"/>
      <c r="P742" s="338"/>
      <c r="Q742" s="338"/>
      <c r="R742" s="338"/>
    </row>
    <row r="743" spans="1:18" x14ac:dyDescent="0.2">
      <c r="A743" t="s">
        <v>338</v>
      </c>
      <c r="B743" s="243" t="str">
        <f>VLOOKUP(A743,'Web Based Remittances'!A:C,3,0)</f>
        <v>192u596h</v>
      </c>
      <c r="C743" t="s">
        <v>295</v>
      </c>
      <c r="D743" t="s">
        <v>296</v>
      </c>
      <c r="E743">
        <v>6111000</v>
      </c>
      <c r="F743" s="338"/>
      <c r="G743" s="338"/>
      <c r="H743" s="338"/>
      <c r="I743" s="338"/>
      <c r="J743" s="338"/>
    </row>
    <row r="744" spans="1:18" x14ac:dyDescent="0.2">
      <c r="A744" t="s">
        <v>338</v>
      </c>
      <c r="B744" s="243" t="str">
        <f>VLOOKUP(A744,'Web Based Remittances'!A:C,3,0)</f>
        <v>192u596h</v>
      </c>
      <c r="C744" t="s">
        <v>297</v>
      </c>
      <c r="D744" t="s">
        <v>298</v>
      </c>
      <c r="E744">
        <v>6170100</v>
      </c>
      <c r="F744" s="338"/>
      <c r="G744" s="338"/>
      <c r="H744" s="338"/>
      <c r="I744" s="338"/>
      <c r="J744" s="338"/>
      <c r="K744" s="338"/>
      <c r="L744" s="338"/>
      <c r="M744" s="338"/>
      <c r="N744" s="338"/>
      <c r="O744" s="338"/>
      <c r="P744" s="338"/>
      <c r="Q744" s="338"/>
      <c r="R744" s="338"/>
    </row>
    <row r="745" spans="1:18" x14ac:dyDescent="0.2">
      <c r="A745" t="s">
        <v>338</v>
      </c>
      <c r="B745" s="243" t="str">
        <f>VLOOKUP(A745,'Web Based Remittances'!A:C,3,0)</f>
        <v>192u596h</v>
      </c>
      <c r="C745" t="s">
        <v>299</v>
      </c>
      <c r="D745" t="s">
        <v>300</v>
      </c>
      <c r="E745">
        <v>6170110</v>
      </c>
      <c r="F745" s="338"/>
      <c r="G745" s="338"/>
      <c r="H745" s="338"/>
      <c r="I745" s="338"/>
      <c r="J745" s="338"/>
      <c r="K745" s="338"/>
      <c r="L745" s="338"/>
      <c r="M745" s="338"/>
      <c r="N745" s="338"/>
      <c r="O745" s="338"/>
      <c r="P745" s="338"/>
      <c r="Q745" s="338"/>
      <c r="R745" s="338"/>
    </row>
    <row r="746" spans="1:18" x14ac:dyDescent="0.2">
      <c r="A746" t="s">
        <v>338</v>
      </c>
      <c r="B746" s="243" t="str">
        <f>VLOOKUP(A746,'Web Based Remittances'!A:C,3,0)</f>
        <v>192u596h</v>
      </c>
      <c r="C746" t="s">
        <v>301</v>
      </c>
      <c r="D746" t="s">
        <v>302</v>
      </c>
      <c r="E746">
        <v>6181400</v>
      </c>
    </row>
    <row r="747" spans="1:18" x14ac:dyDescent="0.2">
      <c r="A747" t="s">
        <v>338</v>
      </c>
      <c r="B747" s="243" t="str">
        <f>VLOOKUP(A747,'Web Based Remittances'!A:C,3,0)</f>
        <v>192u596h</v>
      </c>
      <c r="C747" t="s">
        <v>303</v>
      </c>
      <c r="D747" t="s">
        <v>304</v>
      </c>
      <c r="E747">
        <v>6181500</v>
      </c>
    </row>
    <row r="748" spans="1:18" x14ac:dyDescent="0.2">
      <c r="A748" t="s">
        <v>338</v>
      </c>
      <c r="B748" s="243" t="str">
        <f>VLOOKUP(A748,'Web Based Remittances'!A:C,3,0)</f>
        <v>192u596h</v>
      </c>
      <c r="C748" t="s">
        <v>305</v>
      </c>
      <c r="D748" t="s">
        <v>306</v>
      </c>
      <c r="E748">
        <v>6110610</v>
      </c>
    </row>
    <row r="749" spans="1:18" x14ac:dyDescent="0.2">
      <c r="A749" t="s">
        <v>338</v>
      </c>
      <c r="B749" s="243" t="str">
        <f>VLOOKUP(A749,'Web Based Remittances'!A:C,3,0)</f>
        <v>192u596h</v>
      </c>
      <c r="C749" t="s">
        <v>307</v>
      </c>
      <c r="D749" t="s">
        <v>308</v>
      </c>
      <c r="E749">
        <v>6122340</v>
      </c>
    </row>
    <row r="750" spans="1:18" x14ac:dyDescent="0.2">
      <c r="A750" t="s">
        <v>338</v>
      </c>
      <c r="B750" s="243" t="str">
        <f>VLOOKUP(A750,'Web Based Remittances'!A:C,3,0)</f>
        <v>192u596h</v>
      </c>
      <c r="C750" t="s">
        <v>309</v>
      </c>
      <c r="D750" t="s">
        <v>310</v>
      </c>
      <c r="E750">
        <v>4190170</v>
      </c>
      <c r="F750" s="338"/>
      <c r="J750" s="338"/>
    </row>
    <row r="751" spans="1:18" x14ac:dyDescent="0.2">
      <c r="A751" t="s">
        <v>338</v>
      </c>
      <c r="B751" s="243" t="str">
        <f>VLOOKUP(A751,'Web Based Remittances'!A:C,3,0)</f>
        <v>192u596h</v>
      </c>
      <c r="C751" t="s">
        <v>311</v>
      </c>
      <c r="D751" t="s">
        <v>312</v>
      </c>
      <c r="E751">
        <v>4190430</v>
      </c>
    </row>
    <row r="752" spans="1:18" x14ac:dyDescent="0.2">
      <c r="A752" t="s">
        <v>338</v>
      </c>
      <c r="B752" s="243" t="str">
        <f>VLOOKUP(A752,'Web Based Remittances'!A:C,3,0)</f>
        <v>192u596h</v>
      </c>
      <c r="C752" t="s">
        <v>313</v>
      </c>
      <c r="D752" t="s">
        <v>314</v>
      </c>
      <c r="E752">
        <v>6181510</v>
      </c>
    </row>
    <row r="753" spans="1:8" x14ac:dyDescent="0.2">
      <c r="A753" t="s">
        <v>338</v>
      </c>
      <c r="B753" s="243" t="str">
        <f>VLOOKUP(A753,'Web Based Remittances'!A:C,3,0)</f>
        <v>192u596h</v>
      </c>
      <c r="C753" t="s">
        <v>315</v>
      </c>
      <c r="D753" t="s">
        <v>316</v>
      </c>
      <c r="E753">
        <v>6180210</v>
      </c>
    </row>
    <row r="754" spans="1:8" x14ac:dyDescent="0.2">
      <c r="A754" t="s">
        <v>338</v>
      </c>
      <c r="B754" s="243" t="str">
        <f>VLOOKUP(A754,'Web Based Remittances'!A:C,3,0)</f>
        <v>192u596h</v>
      </c>
      <c r="C754" t="s">
        <v>317</v>
      </c>
      <c r="D754" t="s">
        <v>318</v>
      </c>
      <c r="E754">
        <v>6180200</v>
      </c>
      <c r="F754" s="338"/>
      <c r="H754" s="338"/>
    </row>
    <row r="755" spans="1:8" x14ac:dyDescent="0.2">
      <c r="A755" t="s">
        <v>338</v>
      </c>
      <c r="B755" s="243" t="str">
        <f>VLOOKUP(A755,'Web Based Remittances'!A:C,3,0)</f>
        <v>192u596h</v>
      </c>
      <c r="C755" t="s">
        <v>319</v>
      </c>
      <c r="D755" t="s">
        <v>320</v>
      </c>
      <c r="E755">
        <v>6180230</v>
      </c>
    </row>
    <row r="756" spans="1:8" x14ac:dyDescent="0.2">
      <c r="A756" t="s">
        <v>338</v>
      </c>
      <c r="B756" s="243" t="str">
        <f>VLOOKUP(A756,'Web Based Remittances'!A:C,3,0)</f>
        <v>192u596h</v>
      </c>
      <c r="C756" t="s">
        <v>321</v>
      </c>
      <c r="D756" t="s">
        <v>272</v>
      </c>
      <c r="E756">
        <v>6180260</v>
      </c>
    </row>
    <row r="757" spans="1:8" x14ac:dyDescent="0.2">
      <c r="A757" t="s">
        <v>338</v>
      </c>
      <c r="B757" s="243" t="str">
        <f>VLOOKUP(A757,'Web Based Remittances'!A:C,3,0)</f>
        <v>192u596h</v>
      </c>
      <c r="C757" t="s">
        <v>322</v>
      </c>
      <c r="D757" t="s">
        <v>323</v>
      </c>
      <c r="E757">
        <v>6180261</v>
      </c>
    </row>
    <row r="758" spans="1:8" x14ac:dyDescent="0.2">
      <c r="A758" t="s">
        <v>338</v>
      </c>
      <c r="B758" s="243" t="str">
        <f>VLOOKUP(A758,'Web Based Remittances'!A:C,3,0)</f>
        <v>192u596h</v>
      </c>
      <c r="C758" t="s">
        <v>324</v>
      </c>
      <c r="D758" t="s">
        <v>325</v>
      </c>
      <c r="E758">
        <v>6180262</v>
      </c>
    </row>
    <row r="759" spans="1:8" x14ac:dyDescent="0.2">
      <c r="A759" t="s">
        <v>338</v>
      </c>
      <c r="B759" s="243" t="str">
        <f>VLOOKUP(A759,'Web Based Remittances'!A:C,3,0)</f>
        <v>192u596h</v>
      </c>
      <c r="C759" t="s">
        <v>326</v>
      </c>
      <c r="D759" t="s">
        <v>280</v>
      </c>
      <c r="E759">
        <v>6180263</v>
      </c>
    </row>
    <row r="760" spans="1:8" x14ac:dyDescent="0.2">
      <c r="A760" t="s">
        <v>338</v>
      </c>
      <c r="B760" s="243" t="str">
        <f>VLOOKUP(A760,'Web Based Remittances'!A:C,3,0)</f>
        <v>192u596h</v>
      </c>
      <c r="C760" t="s">
        <v>327</v>
      </c>
      <c r="D760" t="s">
        <v>328</v>
      </c>
      <c r="E760">
        <v>6180264</v>
      </c>
    </row>
    <row r="761" spans="1:8" x14ac:dyDescent="0.2">
      <c r="A761" t="s">
        <v>339</v>
      </c>
      <c r="B761" s="243" t="str">
        <f>VLOOKUP(A761,'Web Based Remittances'!A:C,3,0)</f>
        <v>188b616h</v>
      </c>
      <c r="C761" t="s">
        <v>200</v>
      </c>
      <c r="D761" t="s">
        <v>201</v>
      </c>
      <c r="E761">
        <v>4190105</v>
      </c>
    </row>
    <row r="762" spans="1:8" x14ac:dyDescent="0.2">
      <c r="A762" t="s">
        <v>339</v>
      </c>
      <c r="B762" s="243" t="str">
        <f>VLOOKUP(A762,'Web Based Remittances'!A:C,3,0)</f>
        <v>188b616h</v>
      </c>
      <c r="C762" t="s">
        <v>202</v>
      </c>
      <c r="D762" t="s">
        <v>203</v>
      </c>
      <c r="E762">
        <v>4190110</v>
      </c>
    </row>
    <row r="763" spans="1:8" x14ac:dyDescent="0.2">
      <c r="A763" t="s">
        <v>339</v>
      </c>
      <c r="B763" s="243" t="str">
        <f>VLOOKUP(A763,'Web Based Remittances'!A:C,3,0)</f>
        <v>188b616h</v>
      </c>
      <c r="C763" t="s">
        <v>204</v>
      </c>
      <c r="D763" t="s">
        <v>205</v>
      </c>
      <c r="E763">
        <v>4190120</v>
      </c>
    </row>
    <row r="764" spans="1:8" x14ac:dyDescent="0.2">
      <c r="A764" t="s">
        <v>339</v>
      </c>
      <c r="B764" s="243" t="str">
        <f>VLOOKUP(A764,'Web Based Remittances'!A:C,3,0)</f>
        <v>188b616h</v>
      </c>
      <c r="C764" t="s">
        <v>206</v>
      </c>
      <c r="D764" t="s">
        <v>207</v>
      </c>
      <c r="E764">
        <v>4190140</v>
      </c>
    </row>
    <row r="765" spans="1:8" x14ac:dyDescent="0.2">
      <c r="A765" t="s">
        <v>339</v>
      </c>
      <c r="B765" s="243" t="str">
        <f>VLOOKUP(A765,'Web Based Remittances'!A:C,3,0)</f>
        <v>188b616h</v>
      </c>
      <c r="C765" t="s">
        <v>208</v>
      </c>
      <c r="D765" t="s">
        <v>209</v>
      </c>
      <c r="E765">
        <v>4190160</v>
      </c>
    </row>
    <row r="766" spans="1:8" x14ac:dyDescent="0.2">
      <c r="A766" t="s">
        <v>339</v>
      </c>
      <c r="B766" s="243" t="str">
        <f>VLOOKUP(A766,'Web Based Remittances'!A:C,3,0)</f>
        <v>188b616h</v>
      </c>
      <c r="C766" t="s">
        <v>210</v>
      </c>
      <c r="D766" t="s">
        <v>211</v>
      </c>
      <c r="E766">
        <v>4190390</v>
      </c>
    </row>
    <row r="767" spans="1:8" x14ac:dyDescent="0.2">
      <c r="A767" t="s">
        <v>339</v>
      </c>
      <c r="B767" s="243" t="str">
        <f>VLOOKUP(A767,'Web Based Remittances'!A:C,3,0)</f>
        <v>188b616h</v>
      </c>
      <c r="C767" t="s">
        <v>212</v>
      </c>
      <c r="D767" t="s">
        <v>213</v>
      </c>
      <c r="E767">
        <v>4191900</v>
      </c>
    </row>
    <row r="768" spans="1:8" x14ac:dyDescent="0.2">
      <c r="A768" t="s">
        <v>339</v>
      </c>
      <c r="B768" s="243" t="str">
        <f>VLOOKUP(A768,'Web Based Remittances'!A:C,3,0)</f>
        <v>188b616h</v>
      </c>
      <c r="C768" t="s">
        <v>214</v>
      </c>
      <c r="D768" t="s">
        <v>215</v>
      </c>
      <c r="E768">
        <v>4191100</v>
      </c>
    </row>
    <row r="769" spans="1:5" x14ac:dyDescent="0.2">
      <c r="A769" t="s">
        <v>339</v>
      </c>
      <c r="B769" s="243" t="str">
        <f>VLOOKUP(A769,'Web Based Remittances'!A:C,3,0)</f>
        <v>188b616h</v>
      </c>
      <c r="C769" t="s">
        <v>216</v>
      </c>
      <c r="D769" t="s">
        <v>217</v>
      </c>
      <c r="E769">
        <v>4191110</v>
      </c>
    </row>
    <row r="770" spans="1:5" x14ac:dyDescent="0.2">
      <c r="A770" t="s">
        <v>339</v>
      </c>
      <c r="B770" s="243" t="str">
        <f>VLOOKUP(A770,'Web Based Remittances'!A:C,3,0)</f>
        <v>188b616h</v>
      </c>
      <c r="C770" t="s">
        <v>218</v>
      </c>
      <c r="D770" t="s">
        <v>219</v>
      </c>
      <c r="E770">
        <v>4191600</v>
      </c>
    </row>
    <row r="771" spans="1:5" x14ac:dyDescent="0.2">
      <c r="A771" t="s">
        <v>339</v>
      </c>
      <c r="B771" s="243" t="str">
        <f>VLOOKUP(A771,'Web Based Remittances'!A:C,3,0)</f>
        <v>188b616h</v>
      </c>
      <c r="C771" t="s">
        <v>220</v>
      </c>
      <c r="D771" t="s">
        <v>221</v>
      </c>
      <c r="E771">
        <v>4191610</v>
      </c>
    </row>
    <row r="772" spans="1:5" x14ac:dyDescent="0.2">
      <c r="A772" t="s">
        <v>339</v>
      </c>
      <c r="B772" s="243" t="str">
        <f>VLOOKUP(A772,'Web Based Remittances'!A:C,3,0)</f>
        <v>188b616h</v>
      </c>
      <c r="C772" t="s">
        <v>222</v>
      </c>
      <c r="D772" t="s">
        <v>223</v>
      </c>
      <c r="E772">
        <v>4190410</v>
      </c>
    </row>
    <row r="773" spans="1:5" x14ac:dyDescent="0.2">
      <c r="A773" t="s">
        <v>339</v>
      </c>
      <c r="B773" s="243" t="str">
        <f>VLOOKUP(A773,'Web Based Remittances'!A:C,3,0)</f>
        <v>188b616h</v>
      </c>
      <c r="C773" t="s">
        <v>224</v>
      </c>
      <c r="D773" t="s">
        <v>225</v>
      </c>
      <c r="E773">
        <v>4190420</v>
      </c>
    </row>
    <row r="774" spans="1:5" x14ac:dyDescent="0.2">
      <c r="A774" t="s">
        <v>339</v>
      </c>
      <c r="B774" s="243" t="str">
        <f>VLOOKUP(A774,'Web Based Remittances'!A:C,3,0)</f>
        <v>188b616h</v>
      </c>
      <c r="C774" t="s">
        <v>226</v>
      </c>
      <c r="D774" t="s">
        <v>227</v>
      </c>
      <c r="E774">
        <v>4190200</v>
      </c>
    </row>
    <row r="775" spans="1:5" x14ac:dyDescent="0.2">
      <c r="A775" t="s">
        <v>339</v>
      </c>
      <c r="B775" s="243" t="str">
        <f>VLOOKUP(A775,'Web Based Remittances'!A:C,3,0)</f>
        <v>188b616h</v>
      </c>
      <c r="C775" t="s">
        <v>228</v>
      </c>
      <c r="D775" t="s">
        <v>229</v>
      </c>
      <c r="E775">
        <v>4190386</v>
      </c>
    </row>
    <row r="776" spans="1:5" x14ac:dyDescent="0.2">
      <c r="A776" t="s">
        <v>339</v>
      </c>
      <c r="B776" s="243" t="str">
        <f>VLOOKUP(A776,'Web Based Remittances'!A:C,3,0)</f>
        <v>188b616h</v>
      </c>
      <c r="C776" t="s">
        <v>230</v>
      </c>
      <c r="D776" t="s">
        <v>231</v>
      </c>
      <c r="E776">
        <v>4190387</v>
      </c>
    </row>
    <row r="777" spans="1:5" x14ac:dyDescent="0.2">
      <c r="A777" t="s">
        <v>339</v>
      </c>
      <c r="B777" s="243" t="str">
        <f>VLOOKUP(A777,'Web Based Remittances'!A:C,3,0)</f>
        <v>188b616h</v>
      </c>
      <c r="C777" t="s">
        <v>232</v>
      </c>
      <c r="D777" t="s">
        <v>233</v>
      </c>
      <c r="E777">
        <v>4190388</v>
      </c>
    </row>
    <row r="778" spans="1:5" x14ac:dyDescent="0.2">
      <c r="A778" t="s">
        <v>339</v>
      </c>
      <c r="B778" s="243" t="str">
        <f>VLOOKUP(A778,'Web Based Remittances'!A:C,3,0)</f>
        <v>188b616h</v>
      </c>
      <c r="C778" t="s">
        <v>234</v>
      </c>
      <c r="D778" t="s">
        <v>235</v>
      </c>
      <c r="E778">
        <v>4190380</v>
      </c>
    </row>
    <row r="779" spans="1:5" x14ac:dyDescent="0.2">
      <c r="A779" t="s">
        <v>339</v>
      </c>
      <c r="B779" s="243" t="str">
        <f>VLOOKUP(A779,'Web Based Remittances'!A:C,3,0)</f>
        <v>188b616h</v>
      </c>
      <c r="C779" t="s">
        <v>236</v>
      </c>
      <c r="D779" t="s">
        <v>237</v>
      </c>
      <c r="E779">
        <v>4190205</v>
      </c>
    </row>
    <row r="780" spans="1:5" x14ac:dyDescent="0.2">
      <c r="A780" t="s">
        <v>339</v>
      </c>
      <c r="B780" s="243" t="str">
        <f>VLOOKUP(A780,'Web Based Remittances'!A:C,3,0)</f>
        <v>188b616h</v>
      </c>
      <c r="C780" t="s">
        <v>238</v>
      </c>
      <c r="D780" t="s">
        <v>239</v>
      </c>
      <c r="E780">
        <v>4190210</v>
      </c>
    </row>
    <row r="781" spans="1:5" x14ac:dyDescent="0.2">
      <c r="A781" t="s">
        <v>339</v>
      </c>
      <c r="B781" s="243" t="str">
        <f>VLOOKUP(A781,'Web Based Remittances'!A:C,3,0)</f>
        <v>188b616h</v>
      </c>
      <c r="C781" t="s">
        <v>14</v>
      </c>
      <c r="D781" t="s">
        <v>240</v>
      </c>
      <c r="E781">
        <v>6110000</v>
      </c>
    </row>
    <row r="782" spans="1:5" x14ac:dyDescent="0.2">
      <c r="A782" t="s">
        <v>339</v>
      </c>
      <c r="B782" s="243" t="str">
        <f>VLOOKUP(A782,'Web Based Remittances'!A:C,3,0)</f>
        <v>188b616h</v>
      </c>
      <c r="C782" t="s">
        <v>23</v>
      </c>
      <c r="D782" t="s">
        <v>241</v>
      </c>
      <c r="E782">
        <v>6110020</v>
      </c>
    </row>
    <row r="783" spans="1:5" x14ac:dyDescent="0.2">
      <c r="A783" t="s">
        <v>339</v>
      </c>
      <c r="B783" s="243" t="str">
        <f>VLOOKUP(A783,'Web Based Remittances'!A:C,3,0)</f>
        <v>188b616h</v>
      </c>
      <c r="C783" t="s">
        <v>31</v>
      </c>
      <c r="D783" t="s">
        <v>242</v>
      </c>
      <c r="E783">
        <v>6110600</v>
      </c>
    </row>
    <row r="784" spans="1:5" x14ac:dyDescent="0.2">
      <c r="A784" t="s">
        <v>339</v>
      </c>
      <c r="B784" s="243" t="str">
        <f>VLOOKUP(A784,'Web Based Remittances'!A:C,3,0)</f>
        <v>188b616h</v>
      </c>
      <c r="C784" t="s">
        <v>38</v>
      </c>
      <c r="D784" t="s">
        <v>243</v>
      </c>
      <c r="E784">
        <v>6110720</v>
      </c>
    </row>
    <row r="785" spans="1:5" x14ac:dyDescent="0.2">
      <c r="A785" t="s">
        <v>339</v>
      </c>
      <c r="B785" s="243" t="str">
        <f>VLOOKUP(A785,'Web Based Remittances'!A:C,3,0)</f>
        <v>188b616h</v>
      </c>
      <c r="C785" t="s">
        <v>42</v>
      </c>
      <c r="D785" t="s">
        <v>244</v>
      </c>
      <c r="E785">
        <v>6110860</v>
      </c>
    </row>
    <row r="786" spans="1:5" x14ac:dyDescent="0.2">
      <c r="A786" t="s">
        <v>339</v>
      </c>
      <c r="B786" s="243" t="str">
        <f>VLOOKUP(A786,'Web Based Remittances'!A:C,3,0)</f>
        <v>188b616h</v>
      </c>
      <c r="C786" t="s">
        <v>46</v>
      </c>
      <c r="D786" t="s">
        <v>245</v>
      </c>
      <c r="E786">
        <v>6110800</v>
      </c>
    </row>
    <row r="787" spans="1:5" x14ac:dyDescent="0.2">
      <c r="A787" t="s">
        <v>339</v>
      </c>
      <c r="B787" s="243" t="str">
        <f>VLOOKUP(A787,'Web Based Remittances'!A:C,3,0)</f>
        <v>188b616h</v>
      </c>
      <c r="C787" t="s">
        <v>50</v>
      </c>
      <c r="D787" t="s">
        <v>246</v>
      </c>
      <c r="E787">
        <v>6110640</v>
      </c>
    </row>
    <row r="788" spans="1:5" x14ac:dyDescent="0.2">
      <c r="A788" t="s">
        <v>339</v>
      </c>
      <c r="B788" s="243" t="str">
        <f>VLOOKUP(A788,'Web Based Remittances'!A:C,3,0)</f>
        <v>188b616h</v>
      </c>
      <c r="C788" t="s">
        <v>247</v>
      </c>
      <c r="D788" t="s">
        <v>248</v>
      </c>
      <c r="E788">
        <v>6116300</v>
      </c>
    </row>
    <row r="789" spans="1:5" x14ac:dyDescent="0.2">
      <c r="A789" t="s">
        <v>339</v>
      </c>
      <c r="B789" s="243" t="str">
        <f>VLOOKUP(A789,'Web Based Remittances'!A:C,3,0)</f>
        <v>188b616h</v>
      </c>
      <c r="C789" t="s">
        <v>249</v>
      </c>
      <c r="D789" t="s">
        <v>250</v>
      </c>
      <c r="E789">
        <v>6116200</v>
      </c>
    </row>
    <row r="790" spans="1:5" x14ac:dyDescent="0.2">
      <c r="A790" t="s">
        <v>339</v>
      </c>
      <c r="B790" s="243" t="str">
        <f>VLOOKUP(A790,'Web Based Remittances'!A:C,3,0)</f>
        <v>188b616h</v>
      </c>
      <c r="C790" t="s">
        <v>251</v>
      </c>
      <c r="D790" t="s">
        <v>252</v>
      </c>
      <c r="E790">
        <v>6116610</v>
      </c>
    </row>
    <row r="791" spans="1:5" x14ac:dyDescent="0.2">
      <c r="A791" t="s">
        <v>339</v>
      </c>
      <c r="B791" s="243" t="str">
        <f>VLOOKUP(A791,'Web Based Remittances'!A:C,3,0)</f>
        <v>188b616h</v>
      </c>
      <c r="C791" t="s">
        <v>253</v>
      </c>
      <c r="D791" t="s">
        <v>254</v>
      </c>
      <c r="E791">
        <v>6116600</v>
      </c>
    </row>
    <row r="792" spans="1:5" x14ac:dyDescent="0.2">
      <c r="A792" t="s">
        <v>339</v>
      </c>
      <c r="B792" s="243" t="str">
        <f>VLOOKUP(A792,'Web Based Remittances'!A:C,3,0)</f>
        <v>188b616h</v>
      </c>
      <c r="C792" t="s">
        <v>255</v>
      </c>
      <c r="D792" t="s">
        <v>256</v>
      </c>
      <c r="E792">
        <v>6121000</v>
      </c>
    </row>
    <row r="793" spans="1:5" x14ac:dyDescent="0.2">
      <c r="A793" t="s">
        <v>339</v>
      </c>
      <c r="B793" s="243" t="str">
        <f>VLOOKUP(A793,'Web Based Remittances'!A:C,3,0)</f>
        <v>188b616h</v>
      </c>
      <c r="C793" t="s">
        <v>257</v>
      </c>
      <c r="D793" t="s">
        <v>258</v>
      </c>
      <c r="E793">
        <v>6122310</v>
      </c>
    </row>
    <row r="794" spans="1:5" x14ac:dyDescent="0.2">
      <c r="A794" t="s">
        <v>339</v>
      </c>
      <c r="B794" s="243" t="str">
        <f>VLOOKUP(A794,'Web Based Remittances'!A:C,3,0)</f>
        <v>188b616h</v>
      </c>
      <c r="C794" t="s">
        <v>259</v>
      </c>
      <c r="D794" t="s">
        <v>260</v>
      </c>
      <c r="E794">
        <v>6122110</v>
      </c>
    </row>
    <row r="795" spans="1:5" x14ac:dyDescent="0.2">
      <c r="A795" t="s">
        <v>339</v>
      </c>
      <c r="B795" s="243" t="str">
        <f>VLOOKUP(A795,'Web Based Remittances'!A:C,3,0)</f>
        <v>188b616h</v>
      </c>
      <c r="C795" t="s">
        <v>261</v>
      </c>
      <c r="D795" t="s">
        <v>262</v>
      </c>
      <c r="E795">
        <v>6120800</v>
      </c>
    </row>
    <row r="796" spans="1:5" x14ac:dyDescent="0.2">
      <c r="A796" t="s">
        <v>339</v>
      </c>
      <c r="B796" s="243" t="str">
        <f>VLOOKUP(A796,'Web Based Remittances'!A:C,3,0)</f>
        <v>188b616h</v>
      </c>
      <c r="C796" t="s">
        <v>263</v>
      </c>
      <c r="D796" t="s">
        <v>264</v>
      </c>
      <c r="E796">
        <v>6120220</v>
      </c>
    </row>
    <row r="797" spans="1:5" x14ac:dyDescent="0.2">
      <c r="A797" t="s">
        <v>339</v>
      </c>
      <c r="B797" s="243" t="str">
        <f>VLOOKUP(A797,'Web Based Remittances'!A:C,3,0)</f>
        <v>188b616h</v>
      </c>
      <c r="C797" t="s">
        <v>265</v>
      </c>
      <c r="D797" t="s">
        <v>266</v>
      </c>
      <c r="E797">
        <v>6120600</v>
      </c>
    </row>
    <row r="798" spans="1:5" x14ac:dyDescent="0.2">
      <c r="A798" t="s">
        <v>339</v>
      </c>
      <c r="B798" s="243" t="str">
        <f>VLOOKUP(A798,'Web Based Remittances'!A:C,3,0)</f>
        <v>188b616h</v>
      </c>
      <c r="C798" t="s">
        <v>267</v>
      </c>
      <c r="D798" t="s">
        <v>268</v>
      </c>
      <c r="E798">
        <v>6120400</v>
      </c>
    </row>
    <row r="799" spans="1:5" x14ac:dyDescent="0.2">
      <c r="A799" t="s">
        <v>339</v>
      </c>
      <c r="B799" s="243" t="str">
        <f>VLOOKUP(A799,'Web Based Remittances'!A:C,3,0)</f>
        <v>188b616h</v>
      </c>
      <c r="C799" t="s">
        <v>269</v>
      </c>
      <c r="D799" t="s">
        <v>270</v>
      </c>
      <c r="E799">
        <v>6140130</v>
      </c>
    </row>
    <row r="800" spans="1:5" x14ac:dyDescent="0.2">
      <c r="A800" t="s">
        <v>339</v>
      </c>
      <c r="B800" s="243" t="str">
        <f>VLOOKUP(A800,'Web Based Remittances'!A:C,3,0)</f>
        <v>188b616h</v>
      </c>
      <c r="C800" t="s">
        <v>271</v>
      </c>
      <c r="D800" t="s">
        <v>272</v>
      </c>
      <c r="E800">
        <v>6142460</v>
      </c>
    </row>
    <row r="801" spans="1:5" x14ac:dyDescent="0.2">
      <c r="A801" t="s">
        <v>339</v>
      </c>
      <c r="B801" s="243" t="str">
        <f>VLOOKUP(A801,'Web Based Remittances'!A:C,3,0)</f>
        <v>188b616h</v>
      </c>
      <c r="C801" t="s">
        <v>273</v>
      </c>
      <c r="D801" t="s">
        <v>274</v>
      </c>
      <c r="E801">
        <v>6142431</v>
      </c>
    </row>
    <row r="802" spans="1:5" x14ac:dyDescent="0.2">
      <c r="A802" t="s">
        <v>339</v>
      </c>
      <c r="B802" s="243" t="str">
        <f>VLOOKUP(A802,'Web Based Remittances'!A:C,3,0)</f>
        <v>188b616h</v>
      </c>
      <c r="C802" t="s">
        <v>275</v>
      </c>
      <c r="D802" t="s">
        <v>276</v>
      </c>
      <c r="E802">
        <v>6142432</v>
      </c>
    </row>
    <row r="803" spans="1:5" x14ac:dyDescent="0.2">
      <c r="A803" t="s">
        <v>339</v>
      </c>
      <c r="B803" s="243" t="str">
        <f>VLOOKUP(A803,'Web Based Remittances'!A:C,3,0)</f>
        <v>188b616h</v>
      </c>
      <c r="C803" t="s">
        <v>277</v>
      </c>
      <c r="D803" t="s">
        <v>278</v>
      </c>
      <c r="E803">
        <v>6142430</v>
      </c>
    </row>
    <row r="804" spans="1:5" x14ac:dyDescent="0.2">
      <c r="A804" t="s">
        <v>339</v>
      </c>
      <c r="B804" s="243" t="str">
        <f>VLOOKUP(A804,'Web Based Remittances'!A:C,3,0)</f>
        <v>188b616h</v>
      </c>
      <c r="C804" t="s">
        <v>279</v>
      </c>
      <c r="D804" t="s">
        <v>280</v>
      </c>
      <c r="E804">
        <v>6142433</v>
      </c>
    </row>
    <row r="805" spans="1:5" x14ac:dyDescent="0.2">
      <c r="A805" t="s">
        <v>339</v>
      </c>
      <c r="B805" s="243" t="str">
        <f>VLOOKUP(A805,'Web Based Remittances'!A:C,3,0)</f>
        <v>188b616h</v>
      </c>
      <c r="C805" t="s">
        <v>281</v>
      </c>
      <c r="D805" t="s">
        <v>282</v>
      </c>
      <c r="E805">
        <v>6142440</v>
      </c>
    </row>
    <row r="806" spans="1:5" x14ac:dyDescent="0.2">
      <c r="A806" t="s">
        <v>339</v>
      </c>
      <c r="B806" s="243" t="str">
        <f>VLOOKUP(A806,'Web Based Remittances'!A:C,3,0)</f>
        <v>188b616h</v>
      </c>
      <c r="C806" t="s">
        <v>283</v>
      </c>
      <c r="D806" t="s">
        <v>284</v>
      </c>
      <c r="E806">
        <v>6142434</v>
      </c>
    </row>
    <row r="807" spans="1:5" x14ac:dyDescent="0.2">
      <c r="A807" t="s">
        <v>339</v>
      </c>
      <c r="B807" s="243" t="str">
        <f>VLOOKUP(A807,'Web Based Remittances'!A:C,3,0)</f>
        <v>188b616h</v>
      </c>
      <c r="C807" t="s">
        <v>285</v>
      </c>
      <c r="D807" t="s">
        <v>286</v>
      </c>
      <c r="E807">
        <v>6146100</v>
      </c>
    </row>
    <row r="808" spans="1:5" x14ac:dyDescent="0.2">
      <c r="A808" t="s">
        <v>339</v>
      </c>
      <c r="B808" s="243" t="str">
        <f>VLOOKUP(A808,'Web Based Remittances'!A:C,3,0)</f>
        <v>188b616h</v>
      </c>
      <c r="C808" t="s">
        <v>287</v>
      </c>
      <c r="D808" t="s">
        <v>288</v>
      </c>
      <c r="E808">
        <v>6140000</v>
      </c>
    </row>
    <row r="809" spans="1:5" x14ac:dyDescent="0.2">
      <c r="A809" t="s">
        <v>339</v>
      </c>
      <c r="B809" s="243" t="str">
        <f>VLOOKUP(A809,'Web Based Remittances'!A:C,3,0)</f>
        <v>188b616h</v>
      </c>
      <c r="C809" t="s">
        <v>289</v>
      </c>
      <c r="D809" t="s">
        <v>290</v>
      </c>
      <c r="E809">
        <v>6121600</v>
      </c>
    </row>
    <row r="810" spans="1:5" x14ac:dyDescent="0.2">
      <c r="A810" t="s">
        <v>339</v>
      </c>
      <c r="B810" s="243" t="str">
        <f>VLOOKUP(A810,'Web Based Remittances'!A:C,3,0)</f>
        <v>188b616h</v>
      </c>
      <c r="C810" t="s">
        <v>291</v>
      </c>
      <c r="D810" t="s">
        <v>292</v>
      </c>
      <c r="E810">
        <v>6151110</v>
      </c>
    </row>
    <row r="811" spans="1:5" x14ac:dyDescent="0.2">
      <c r="A811" t="s">
        <v>339</v>
      </c>
      <c r="B811" s="243" t="str">
        <f>VLOOKUP(A811,'Web Based Remittances'!A:C,3,0)</f>
        <v>188b616h</v>
      </c>
      <c r="C811" t="s">
        <v>293</v>
      </c>
      <c r="D811" t="s">
        <v>294</v>
      </c>
      <c r="E811">
        <v>6140200</v>
      </c>
    </row>
    <row r="812" spans="1:5" x14ac:dyDescent="0.2">
      <c r="A812" t="s">
        <v>339</v>
      </c>
      <c r="B812" s="243" t="str">
        <f>VLOOKUP(A812,'Web Based Remittances'!A:C,3,0)</f>
        <v>188b616h</v>
      </c>
      <c r="C812" t="s">
        <v>295</v>
      </c>
      <c r="D812" t="s">
        <v>296</v>
      </c>
      <c r="E812">
        <v>6111000</v>
      </c>
    </row>
    <row r="813" spans="1:5" x14ac:dyDescent="0.2">
      <c r="A813" t="s">
        <v>339</v>
      </c>
      <c r="B813" s="243" t="str">
        <f>VLOOKUP(A813,'Web Based Remittances'!A:C,3,0)</f>
        <v>188b616h</v>
      </c>
      <c r="C813" t="s">
        <v>297</v>
      </c>
      <c r="D813" t="s">
        <v>298</v>
      </c>
      <c r="E813">
        <v>6170100</v>
      </c>
    </row>
    <row r="814" spans="1:5" x14ac:dyDescent="0.2">
      <c r="A814" t="s">
        <v>339</v>
      </c>
      <c r="B814" s="243" t="str">
        <f>VLOOKUP(A814,'Web Based Remittances'!A:C,3,0)</f>
        <v>188b616h</v>
      </c>
      <c r="C814" t="s">
        <v>299</v>
      </c>
      <c r="D814" t="s">
        <v>300</v>
      </c>
      <c r="E814">
        <v>6170110</v>
      </c>
    </row>
    <row r="815" spans="1:5" x14ac:dyDescent="0.2">
      <c r="A815" t="s">
        <v>339</v>
      </c>
      <c r="B815" s="243" t="str">
        <f>VLOOKUP(A815,'Web Based Remittances'!A:C,3,0)</f>
        <v>188b616h</v>
      </c>
      <c r="C815" t="s">
        <v>301</v>
      </c>
      <c r="D815" t="s">
        <v>302</v>
      </c>
      <c r="E815">
        <v>6181400</v>
      </c>
    </row>
    <row r="816" spans="1:5" x14ac:dyDescent="0.2">
      <c r="A816" t="s">
        <v>339</v>
      </c>
      <c r="B816" s="243" t="str">
        <f>VLOOKUP(A816,'Web Based Remittances'!A:C,3,0)</f>
        <v>188b616h</v>
      </c>
      <c r="C816" t="s">
        <v>303</v>
      </c>
      <c r="D816" t="s">
        <v>304</v>
      </c>
      <c r="E816">
        <v>6181500</v>
      </c>
    </row>
    <row r="817" spans="1:5" x14ac:dyDescent="0.2">
      <c r="A817" t="s">
        <v>339</v>
      </c>
      <c r="B817" s="243" t="str">
        <f>VLOOKUP(A817,'Web Based Remittances'!A:C,3,0)</f>
        <v>188b616h</v>
      </c>
      <c r="C817" t="s">
        <v>305</v>
      </c>
      <c r="D817" t="s">
        <v>306</v>
      </c>
      <c r="E817">
        <v>6110610</v>
      </c>
    </row>
    <row r="818" spans="1:5" x14ac:dyDescent="0.2">
      <c r="A818" t="s">
        <v>339</v>
      </c>
      <c r="B818" s="243" t="str">
        <f>VLOOKUP(A818,'Web Based Remittances'!A:C,3,0)</f>
        <v>188b616h</v>
      </c>
      <c r="C818" t="s">
        <v>307</v>
      </c>
      <c r="D818" t="s">
        <v>308</v>
      </c>
      <c r="E818">
        <v>6122340</v>
      </c>
    </row>
    <row r="819" spans="1:5" x14ac:dyDescent="0.2">
      <c r="A819" t="s">
        <v>339</v>
      </c>
      <c r="B819" s="243" t="str">
        <f>VLOOKUP(A819,'Web Based Remittances'!A:C,3,0)</f>
        <v>188b616h</v>
      </c>
      <c r="C819" t="s">
        <v>309</v>
      </c>
      <c r="D819" t="s">
        <v>310</v>
      </c>
      <c r="E819">
        <v>4190170</v>
      </c>
    </row>
    <row r="820" spans="1:5" x14ac:dyDescent="0.2">
      <c r="A820" t="s">
        <v>339</v>
      </c>
      <c r="B820" s="243" t="str">
        <f>VLOOKUP(A820,'Web Based Remittances'!A:C,3,0)</f>
        <v>188b616h</v>
      </c>
      <c r="C820" t="s">
        <v>311</v>
      </c>
      <c r="D820" t="s">
        <v>312</v>
      </c>
      <c r="E820">
        <v>4190430</v>
      </c>
    </row>
    <row r="821" spans="1:5" x14ac:dyDescent="0.2">
      <c r="A821" t="s">
        <v>339</v>
      </c>
      <c r="B821" s="243" t="str">
        <f>VLOOKUP(A821,'Web Based Remittances'!A:C,3,0)</f>
        <v>188b616h</v>
      </c>
      <c r="C821" t="s">
        <v>313</v>
      </c>
      <c r="D821" t="s">
        <v>314</v>
      </c>
      <c r="E821">
        <v>6181510</v>
      </c>
    </row>
    <row r="822" spans="1:5" x14ac:dyDescent="0.2">
      <c r="A822" t="s">
        <v>339</v>
      </c>
      <c r="B822" s="243" t="str">
        <f>VLOOKUP(A822,'Web Based Remittances'!A:C,3,0)</f>
        <v>188b616h</v>
      </c>
      <c r="C822" t="s">
        <v>315</v>
      </c>
      <c r="D822" t="s">
        <v>316</v>
      </c>
      <c r="E822">
        <v>6180210</v>
      </c>
    </row>
    <row r="823" spans="1:5" x14ac:dyDescent="0.2">
      <c r="A823" t="s">
        <v>339</v>
      </c>
      <c r="B823" s="243" t="str">
        <f>VLOOKUP(A823,'Web Based Remittances'!A:C,3,0)</f>
        <v>188b616h</v>
      </c>
      <c r="C823" t="s">
        <v>317</v>
      </c>
      <c r="D823" t="s">
        <v>318</v>
      </c>
      <c r="E823">
        <v>6180200</v>
      </c>
    </row>
    <row r="824" spans="1:5" x14ac:dyDescent="0.2">
      <c r="A824" t="s">
        <v>339</v>
      </c>
      <c r="B824" s="243" t="str">
        <f>VLOOKUP(A824,'Web Based Remittances'!A:C,3,0)</f>
        <v>188b616h</v>
      </c>
      <c r="C824" t="s">
        <v>319</v>
      </c>
      <c r="D824" t="s">
        <v>320</v>
      </c>
      <c r="E824">
        <v>6180230</v>
      </c>
    </row>
    <row r="825" spans="1:5" x14ac:dyDescent="0.2">
      <c r="A825" t="s">
        <v>339</v>
      </c>
      <c r="B825" s="243" t="str">
        <f>VLOOKUP(A825,'Web Based Remittances'!A:C,3,0)</f>
        <v>188b616h</v>
      </c>
      <c r="C825" t="s">
        <v>321</v>
      </c>
      <c r="D825" t="s">
        <v>272</v>
      </c>
      <c r="E825">
        <v>6180260</v>
      </c>
    </row>
    <row r="826" spans="1:5" x14ac:dyDescent="0.2">
      <c r="A826" t="s">
        <v>339</v>
      </c>
      <c r="B826" s="243" t="str">
        <f>VLOOKUP(A826,'Web Based Remittances'!A:C,3,0)</f>
        <v>188b616h</v>
      </c>
      <c r="C826" t="s">
        <v>322</v>
      </c>
      <c r="D826" t="s">
        <v>323</v>
      </c>
      <c r="E826">
        <v>6180261</v>
      </c>
    </row>
    <row r="827" spans="1:5" x14ac:dyDescent="0.2">
      <c r="A827" t="s">
        <v>339</v>
      </c>
      <c r="B827" s="243" t="str">
        <f>VLOOKUP(A827,'Web Based Remittances'!A:C,3,0)</f>
        <v>188b616h</v>
      </c>
      <c r="C827" t="s">
        <v>324</v>
      </c>
      <c r="D827" t="s">
        <v>325</v>
      </c>
      <c r="E827">
        <v>6180262</v>
      </c>
    </row>
    <row r="828" spans="1:5" x14ac:dyDescent="0.2">
      <c r="A828" t="s">
        <v>339</v>
      </c>
      <c r="B828" s="243" t="str">
        <f>VLOOKUP(A828,'Web Based Remittances'!A:C,3,0)</f>
        <v>188b616h</v>
      </c>
      <c r="C828" t="s">
        <v>326</v>
      </c>
      <c r="D828" t="s">
        <v>280</v>
      </c>
      <c r="E828">
        <v>6180263</v>
      </c>
    </row>
    <row r="829" spans="1:5" x14ac:dyDescent="0.2">
      <c r="A829" t="s">
        <v>339</v>
      </c>
      <c r="B829" s="243" t="str">
        <f>VLOOKUP(A829,'Web Based Remittances'!A:C,3,0)</f>
        <v>188b616h</v>
      </c>
      <c r="C829" t="s">
        <v>327</v>
      </c>
      <c r="D829" t="s">
        <v>328</v>
      </c>
      <c r="E829">
        <v>6180264</v>
      </c>
    </row>
    <row r="830" spans="1:5" x14ac:dyDescent="0.2">
      <c r="A830" t="s">
        <v>340</v>
      </c>
      <c r="B830" s="243" t="str">
        <f>VLOOKUP(A830,'Web Based Remittances'!A:C,3,0)</f>
        <v>35s874q</v>
      </c>
      <c r="C830" t="s">
        <v>200</v>
      </c>
      <c r="D830" t="s">
        <v>201</v>
      </c>
      <c r="E830">
        <v>4190105</v>
      </c>
    </row>
    <row r="831" spans="1:5" x14ac:dyDescent="0.2">
      <c r="A831" t="s">
        <v>340</v>
      </c>
      <c r="B831" s="243" t="str">
        <f>VLOOKUP(A831,'Web Based Remittances'!A:C,3,0)</f>
        <v>35s874q</v>
      </c>
      <c r="C831" t="s">
        <v>202</v>
      </c>
      <c r="D831" t="s">
        <v>203</v>
      </c>
      <c r="E831">
        <v>4190110</v>
      </c>
    </row>
    <row r="832" spans="1:5" x14ac:dyDescent="0.2">
      <c r="A832" t="s">
        <v>340</v>
      </c>
      <c r="B832" s="243" t="str">
        <f>VLOOKUP(A832,'Web Based Remittances'!A:C,3,0)</f>
        <v>35s874q</v>
      </c>
      <c r="C832" t="s">
        <v>204</v>
      </c>
      <c r="D832" t="s">
        <v>205</v>
      </c>
      <c r="E832">
        <v>4190120</v>
      </c>
    </row>
    <row r="833" spans="1:5" x14ac:dyDescent="0.2">
      <c r="A833" t="s">
        <v>340</v>
      </c>
      <c r="B833" s="243" t="str">
        <f>VLOOKUP(A833,'Web Based Remittances'!A:C,3,0)</f>
        <v>35s874q</v>
      </c>
      <c r="C833" t="s">
        <v>206</v>
      </c>
      <c r="D833" t="s">
        <v>207</v>
      </c>
      <c r="E833">
        <v>4190140</v>
      </c>
    </row>
    <row r="834" spans="1:5" x14ac:dyDescent="0.2">
      <c r="A834" t="s">
        <v>340</v>
      </c>
      <c r="B834" s="243" t="str">
        <f>VLOOKUP(A834,'Web Based Remittances'!A:C,3,0)</f>
        <v>35s874q</v>
      </c>
      <c r="C834" t="s">
        <v>208</v>
      </c>
      <c r="D834" t="s">
        <v>209</v>
      </c>
      <c r="E834">
        <v>4190160</v>
      </c>
    </row>
    <row r="835" spans="1:5" x14ac:dyDescent="0.2">
      <c r="A835" t="s">
        <v>340</v>
      </c>
      <c r="B835" s="243" t="str">
        <f>VLOOKUP(A835,'Web Based Remittances'!A:C,3,0)</f>
        <v>35s874q</v>
      </c>
      <c r="C835" t="s">
        <v>210</v>
      </c>
      <c r="D835" t="s">
        <v>211</v>
      </c>
      <c r="E835">
        <v>4190390</v>
      </c>
    </row>
    <row r="836" spans="1:5" x14ac:dyDescent="0.2">
      <c r="A836" t="s">
        <v>340</v>
      </c>
      <c r="B836" s="243" t="str">
        <f>VLOOKUP(A836,'Web Based Remittances'!A:C,3,0)</f>
        <v>35s874q</v>
      </c>
      <c r="C836" t="s">
        <v>212</v>
      </c>
      <c r="D836" t="s">
        <v>213</v>
      </c>
      <c r="E836">
        <v>4191900</v>
      </c>
    </row>
    <row r="837" spans="1:5" x14ac:dyDescent="0.2">
      <c r="A837" t="s">
        <v>340</v>
      </c>
      <c r="B837" s="243" t="str">
        <f>VLOOKUP(A837,'Web Based Remittances'!A:C,3,0)</f>
        <v>35s874q</v>
      </c>
      <c r="C837" t="s">
        <v>214</v>
      </c>
      <c r="D837" t="s">
        <v>215</v>
      </c>
      <c r="E837">
        <v>4191100</v>
      </c>
    </row>
    <row r="838" spans="1:5" x14ac:dyDescent="0.2">
      <c r="A838" t="s">
        <v>340</v>
      </c>
      <c r="B838" s="243" t="str">
        <f>VLOOKUP(A838,'Web Based Remittances'!A:C,3,0)</f>
        <v>35s874q</v>
      </c>
      <c r="C838" t="s">
        <v>216</v>
      </c>
      <c r="D838" t="s">
        <v>217</v>
      </c>
      <c r="E838">
        <v>4191110</v>
      </c>
    </row>
    <row r="839" spans="1:5" x14ac:dyDescent="0.2">
      <c r="A839" t="s">
        <v>340</v>
      </c>
      <c r="B839" s="243" t="str">
        <f>VLOOKUP(A839,'Web Based Remittances'!A:C,3,0)</f>
        <v>35s874q</v>
      </c>
      <c r="C839" t="s">
        <v>218</v>
      </c>
      <c r="D839" t="s">
        <v>219</v>
      </c>
      <c r="E839">
        <v>4191600</v>
      </c>
    </row>
    <row r="840" spans="1:5" x14ac:dyDescent="0.2">
      <c r="A840" t="s">
        <v>340</v>
      </c>
      <c r="B840" s="243" t="str">
        <f>VLOOKUP(A840,'Web Based Remittances'!A:C,3,0)</f>
        <v>35s874q</v>
      </c>
      <c r="C840" t="s">
        <v>220</v>
      </c>
      <c r="D840" t="s">
        <v>221</v>
      </c>
      <c r="E840">
        <v>4191610</v>
      </c>
    </row>
    <row r="841" spans="1:5" x14ac:dyDescent="0.2">
      <c r="A841" t="s">
        <v>340</v>
      </c>
      <c r="B841" s="243" t="str">
        <f>VLOOKUP(A841,'Web Based Remittances'!A:C,3,0)</f>
        <v>35s874q</v>
      </c>
      <c r="C841" t="s">
        <v>222</v>
      </c>
      <c r="D841" t="s">
        <v>223</v>
      </c>
      <c r="E841">
        <v>4190410</v>
      </c>
    </row>
    <row r="842" spans="1:5" x14ac:dyDescent="0.2">
      <c r="A842" t="s">
        <v>340</v>
      </c>
      <c r="B842" s="243" t="str">
        <f>VLOOKUP(A842,'Web Based Remittances'!A:C,3,0)</f>
        <v>35s874q</v>
      </c>
      <c r="C842" t="s">
        <v>224</v>
      </c>
      <c r="D842" t="s">
        <v>225</v>
      </c>
      <c r="E842">
        <v>4190420</v>
      </c>
    </row>
    <row r="843" spans="1:5" x14ac:dyDescent="0.2">
      <c r="A843" t="s">
        <v>340</v>
      </c>
      <c r="B843" s="243" t="str">
        <f>VLOOKUP(A843,'Web Based Remittances'!A:C,3,0)</f>
        <v>35s874q</v>
      </c>
      <c r="C843" t="s">
        <v>226</v>
      </c>
      <c r="D843" t="s">
        <v>227</v>
      </c>
      <c r="E843">
        <v>4190200</v>
      </c>
    </row>
    <row r="844" spans="1:5" x14ac:dyDescent="0.2">
      <c r="A844" t="s">
        <v>340</v>
      </c>
      <c r="B844" s="243" t="str">
        <f>VLOOKUP(A844,'Web Based Remittances'!A:C,3,0)</f>
        <v>35s874q</v>
      </c>
      <c r="C844" t="s">
        <v>228</v>
      </c>
      <c r="D844" t="s">
        <v>229</v>
      </c>
      <c r="E844">
        <v>4190386</v>
      </c>
    </row>
    <row r="845" spans="1:5" x14ac:dyDescent="0.2">
      <c r="A845" t="s">
        <v>340</v>
      </c>
      <c r="B845" s="243" t="str">
        <f>VLOOKUP(A845,'Web Based Remittances'!A:C,3,0)</f>
        <v>35s874q</v>
      </c>
      <c r="C845" t="s">
        <v>230</v>
      </c>
      <c r="D845" t="s">
        <v>231</v>
      </c>
      <c r="E845">
        <v>4190387</v>
      </c>
    </row>
    <row r="846" spans="1:5" x14ac:dyDescent="0.2">
      <c r="A846" t="s">
        <v>340</v>
      </c>
      <c r="B846" s="243" t="str">
        <f>VLOOKUP(A846,'Web Based Remittances'!A:C,3,0)</f>
        <v>35s874q</v>
      </c>
      <c r="C846" t="s">
        <v>232</v>
      </c>
      <c r="D846" t="s">
        <v>233</v>
      </c>
      <c r="E846">
        <v>4190388</v>
      </c>
    </row>
    <row r="847" spans="1:5" x14ac:dyDescent="0.2">
      <c r="A847" t="s">
        <v>340</v>
      </c>
      <c r="B847" s="243" t="str">
        <f>VLOOKUP(A847,'Web Based Remittances'!A:C,3,0)</f>
        <v>35s874q</v>
      </c>
      <c r="C847" t="s">
        <v>234</v>
      </c>
      <c r="D847" t="s">
        <v>235</v>
      </c>
      <c r="E847">
        <v>4190380</v>
      </c>
    </row>
    <row r="848" spans="1:5" x14ac:dyDescent="0.2">
      <c r="A848" t="s">
        <v>340</v>
      </c>
      <c r="B848" s="243" t="str">
        <f>VLOOKUP(A848,'Web Based Remittances'!A:C,3,0)</f>
        <v>35s874q</v>
      </c>
      <c r="C848" t="s">
        <v>236</v>
      </c>
      <c r="D848" t="s">
        <v>237</v>
      </c>
      <c r="E848">
        <v>4190205</v>
      </c>
    </row>
    <row r="849" spans="1:5" x14ac:dyDescent="0.2">
      <c r="A849" t="s">
        <v>340</v>
      </c>
      <c r="B849" s="243" t="str">
        <f>VLOOKUP(A849,'Web Based Remittances'!A:C,3,0)</f>
        <v>35s874q</v>
      </c>
      <c r="C849" t="s">
        <v>238</v>
      </c>
      <c r="D849" t="s">
        <v>239</v>
      </c>
      <c r="E849">
        <v>4190210</v>
      </c>
    </row>
    <row r="850" spans="1:5" x14ac:dyDescent="0.2">
      <c r="A850" t="s">
        <v>340</v>
      </c>
      <c r="B850" s="243" t="str">
        <f>VLOOKUP(A850,'Web Based Remittances'!A:C,3,0)</f>
        <v>35s874q</v>
      </c>
      <c r="C850" t="s">
        <v>14</v>
      </c>
      <c r="D850" t="s">
        <v>240</v>
      </c>
      <c r="E850">
        <v>6110000</v>
      </c>
    </row>
    <row r="851" spans="1:5" x14ac:dyDescent="0.2">
      <c r="A851" t="s">
        <v>340</v>
      </c>
      <c r="B851" s="243" t="str">
        <f>VLOOKUP(A851,'Web Based Remittances'!A:C,3,0)</f>
        <v>35s874q</v>
      </c>
      <c r="C851" t="s">
        <v>23</v>
      </c>
      <c r="D851" t="s">
        <v>241</v>
      </c>
      <c r="E851">
        <v>6110020</v>
      </c>
    </row>
    <row r="852" spans="1:5" x14ac:dyDescent="0.2">
      <c r="A852" t="s">
        <v>340</v>
      </c>
      <c r="B852" s="243" t="str">
        <f>VLOOKUP(A852,'Web Based Remittances'!A:C,3,0)</f>
        <v>35s874q</v>
      </c>
      <c r="C852" t="s">
        <v>31</v>
      </c>
      <c r="D852" t="s">
        <v>242</v>
      </c>
      <c r="E852">
        <v>6110600</v>
      </c>
    </row>
    <row r="853" spans="1:5" x14ac:dyDescent="0.2">
      <c r="A853" t="s">
        <v>340</v>
      </c>
      <c r="B853" s="243" t="str">
        <f>VLOOKUP(A853,'Web Based Remittances'!A:C,3,0)</f>
        <v>35s874q</v>
      </c>
      <c r="C853" t="s">
        <v>38</v>
      </c>
      <c r="D853" t="s">
        <v>243</v>
      </c>
      <c r="E853">
        <v>6110720</v>
      </c>
    </row>
    <row r="854" spans="1:5" x14ac:dyDescent="0.2">
      <c r="A854" t="s">
        <v>340</v>
      </c>
      <c r="B854" s="243" t="str">
        <f>VLOOKUP(A854,'Web Based Remittances'!A:C,3,0)</f>
        <v>35s874q</v>
      </c>
      <c r="C854" t="s">
        <v>42</v>
      </c>
      <c r="D854" t="s">
        <v>244</v>
      </c>
      <c r="E854">
        <v>6110860</v>
      </c>
    </row>
    <row r="855" spans="1:5" x14ac:dyDescent="0.2">
      <c r="A855" t="s">
        <v>340</v>
      </c>
      <c r="B855" s="243" t="str">
        <f>VLOOKUP(A855,'Web Based Remittances'!A:C,3,0)</f>
        <v>35s874q</v>
      </c>
      <c r="C855" t="s">
        <v>46</v>
      </c>
      <c r="D855" t="s">
        <v>245</v>
      </c>
      <c r="E855">
        <v>6110800</v>
      </c>
    </row>
    <row r="856" spans="1:5" x14ac:dyDescent="0.2">
      <c r="A856" t="s">
        <v>340</v>
      </c>
      <c r="B856" s="243" t="str">
        <f>VLOOKUP(A856,'Web Based Remittances'!A:C,3,0)</f>
        <v>35s874q</v>
      </c>
      <c r="C856" t="s">
        <v>50</v>
      </c>
      <c r="D856" t="s">
        <v>246</v>
      </c>
      <c r="E856">
        <v>6110640</v>
      </c>
    </row>
    <row r="857" spans="1:5" x14ac:dyDescent="0.2">
      <c r="A857" t="s">
        <v>340</v>
      </c>
      <c r="B857" s="243" t="str">
        <f>VLOOKUP(A857,'Web Based Remittances'!A:C,3,0)</f>
        <v>35s874q</v>
      </c>
      <c r="C857" t="s">
        <v>247</v>
      </c>
      <c r="D857" t="s">
        <v>248</v>
      </c>
      <c r="E857">
        <v>6116300</v>
      </c>
    </row>
    <row r="858" spans="1:5" x14ac:dyDescent="0.2">
      <c r="A858" t="s">
        <v>340</v>
      </c>
      <c r="B858" s="243" t="str">
        <f>VLOOKUP(A858,'Web Based Remittances'!A:C,3,0)</f>
        <v>35s874q</v>
      </c>
      <c r="C858" t="s">
        <v>249</v>
      </c>
      <c r="D858" t="s">
        <v>250</v>
      </c>
      <c r="E858">
        <v>6116200</v>
      </c>
    </row>
    <row r="859" spans="1:5" x14ac:dyDescent="0.2">
      <c r="A859" t="s">
        <v>340</v>
      </c>
      <c r="B859" s="243" t="str">
        <f>VLOOKUP(A859,'Web Based Remittances'!A:C,3,0)</f>
        <v>35s874q</v>
      </c>
      <c r="C859" t="s">
        <v>251</v>
      </c>
      <c r="D859" t="s">
        <v>252</v>
      </c>
      <c r="E859">
        <v>6116610</v>
      </c>
    </row>
    <row r="860" spans="1:5" x14ac:dyDescent="0.2">
      <c r="A860" t="s">
        <v>340</v>
      </c>
      <c r="B860" s="243" t="str">
        <f>VLOOKUP(A860,'Web Based Remittances'!A:C,3,0)</f>
        <v>35s874q</v>
      </c>
      <c r="C860" t="s">
        <v>253</v>
      </c>
      <c r="D860" t="s">
        <v>254</v>
      </c>
      <c r="E860">
        <v>6116600</v>
      </c>
    </row>
    <row r="861" spans="1:5" x14ac:dyDescent="0.2">
      <c r="A861" t="s">
        <v>340</v>
      </c>
      <c r="B861" s="243" t="str">
        <f>VLOOKUP(A861,'Web Based Remittances'!A:C,3,0)</f>
        <v>35s874q</v>
      </c>
      <c r="C861" t="s">
        <v>255</v>
      </c>
      <c r="D861" t="s">
        <v>256</v>
      </c>
      <c r="E861">
        <v>6121000</v>
      </c>
    </row>
    <row r="862" spans="1:5" x14ac:dyDescent="0.2">
      <c r="A862" t="s">
        <v>340</v>
      </c>
      <c r="B862" s="243" t="str">
        <f>VLOOKUP(A862,'Web Based Remittances'!A:C,3,0)</f>
        <v>35s874q</v>
      </c>
      <c r="C862" t="s">
        <v>257</v>
      </c>
      <c r="D862" t="s">
        <v>258</v>
      </c>
      <c r="E862">
        <v>6122310</v>
      </c>
    </row>
    <row r="863" spans="1:5" x14ac:dyDescent="0.2">
      <c r="A863" t="s">
        <v>340</v>
      </c>
      <c r="B863" s="243" t="str">
        <f>VLOOKUP(A863,'Web Based Remittances'!A:C,3,0)</f>
        <v>35s874q</v>
      </c>
      <c r="C863" t="s">
        <v>259</v>
      </c>
      <c r="D863" t="s">
        <v>260</v>
      </c>
      <c r="E863">
        <v>6122110</v>
      </c>
    </row>
    <row r="864" spans="1:5" x14ac:dyDescent="0.2">
      <c r="A864" t="s">
        <v>340</v>
      </c>
      <c r="B864" s="243" t="str">
        <f>VLOOKUP(A864,'Web Based Remittances'!A:C,3,0)</f>
        <v>35s874q</v>
      </c>
      <c r="C864" t="s">
        <v>261</v>
      </c>
      <c r="D864" t="s">
        <v>262</v>
      </c>
      <c r="E864">
        <v>6120800</v>
      </c>
    </row>
    <row r="865" spans="1:5" x14ac:dyDescent="0.2">
      <c r="A865" t="s">
        <v>340</v>
      </c>
      <c r="B865" s="243" t="str">
        <f>VLOOKUP(A865,'Web Based Remittances'!A:C,3,0)</f>
        <v>35s874q</v>
      </c>
      <c r="C865" t="s">
        <v>263</v>
      </c>
      <c r="D865" t="s">
        <v>264</v>
      </c>
      <c r="E865">
        <v>6120220</v>
      </c>
    </row>
    <row r="866" spans="1:5" x14ac:dyDescent="0.2">
      <c r="A866" t="s">
        <v>340</v>
      </c>
      <c r="B866" s="243" t="str">
        <f>VLOOKUP(A866,'Web Based Remittances'!A:C,3,0)</f>
        <v>35s874q</v>
      </c>
      <c r="C866" t="s">
        <v>265</v>
      </c>
      <c r="D866" t="s">
        <v>266</v>
      </c>
      <c r="E866">
        <v>6120600</v>
      </c>
    </row>
    <row r="867" spans="1:5" x14ac:dyDescent="0.2">
      <c r="A867" t="s">
        <v>340</v>
      </c>
      <c r="B867" s="243" t="str">
        <f>VLOOKUP(A867,'Web Based Remittances'!A:C,3,0)</f>
        <v>35s874q</v>
      </c>
      <c r="C867" t="s">
        <v>267</v>
      </c>
      <c r="D867" t="s">
        <v>268</v>
      </c>
      <c r="E867">
        <v>6120400</v>
      </c>
    </row>
    <row r="868" spans="1:5" x14ac:dyDescent="0.2">
      <c r="A868" t="s">
        <v>340</v>
      </c>
      <c r="B868" s="243" t="str">
        <f>VLOOKUP(A868,'Web Based Remittances'!A:C,3,0)</f>
        <v>35s874q</v>
      </c>
      <c r="C868" t="s">
        <v>269</v>
      </c>
      <c r="D868" t="s">
        <v>270</v>
      </c>
      <c r="E868">
        <v>6140130</v>
      </c>
    </row>
    <row r="869" spans="1:5" x14ac:dyDescent="0.2">
      <c r="A869" t="s">
        <v>340</v>
      </c>
      <c r="B869" s="243" t="str">
        <f>VLOOKUP(A869,'Web Based Remittances'!A:C,3,0)</f>
        <v>35s874q</v>
      </c>
      <c r="C869" t="s">
        <v>271</v>
      </c>
      <c r="D869" t="s">
        <v>272</v>
      </c>
      <c r="E869">
        <v>6142460</v>
      </c>
    </row>
    <row r="870" spans="1:5" x14ac:dyDescent="0.2">
      <c r="A870" t="s">
        <v>340</v>
      </c>
      <c r="B870" s="243" t="str">
        <f>VLOOKUP(A870,'Web Based Remittances'!A:C,3,0)</f>
        <v>35s874q</v>
      </c>
      <c r="C870" t="s">
        <v>273</v>
      </c>
      <c r="D870" t="s">
        <v>274</v>
      </c>
      <c r="E870">
        <v>6142431</v>
      </c>
    </row>
    <row r="871" spans="1:5" x14ac:dyDescent="0.2">
      <c r="A871" t="s">
        <v>340</v>
      </c>
      <c r="B871" s="243" t="str">
        <f>VLOOKUP(A871,'Web Based Remittances'!A:C,3,0)</f>
        <v>35s874q</v>
      </c>
      <c r="C871" t="s">
        <v>275</v>
      </c>
      <c r="D871" t="s">
        <v>276</v>
      </c>
      <c r="E871">
        <v>6142432</v>
      </c>
    </row>
    <row r="872" spans="1:5" x14ac:dyDescent="0.2">
      <c r="A872" t="s">
        <v>340</v>
      </c>
      <c r="B872" s="243" t="str">
        <f>VLOOKUP(A872,'Web Based Remittances'!A:C,3,0)</f>
        <v>35s874q</v>
      </c>
      <c r="C872" t="s">
        <v>277</v>
      </c>
      <c r="D872" t="s">
        <v>278</v>
      </c>
      <c r="E872">
        <v>6142430</v>
      </c>
    </row>
    <row r="873" spans="1:5" x14ac:dyDescent="0.2">
      <c r="A873" t="s">
        <v>340</v>
      </c>
      <c r="B873" s="243" t="str">
        <f>VLOOKUP(A873,'Web Based Remittances'!A:C,3,0)</f>
        <v>35s874q</v>
      </c>
      <c r="C873" t="s">
        <v>279</v>
      </c>
      <c r="D873" t="s">
        <v>280</v>
      </c>
      <c r="E873">
        <v>6142433</v>
      </c>
    </row>
    <row r="874" spans="1:5" x14ac:dyDescent="0.2">
      <c r="A874" t="s">
        <v>340</v>
      </c>
      <c r="B874" s="243" t="str">
        <f>VLOOKUP(A874,'Web Based Remittances'!A:C,3,0)</f>
        <v>35s874q</v>
      </c>
      <c r="C874" t="s">
        <v>281</v>
      </c>
      <c r="D874" t="s">
        <v>282</v>
      </c>
      <c r="E874">
        <v>6142440</v>
      </c>
    </row>
    <row r="875" spans="1:5" x14ac:dyDescent="0.2">
      <c r="A875" t="s">
        <v>340</v>
      </c>
      <c r="B875" s="243" t="str">
        <f>VLOOKUP(A875,'Web Based Remittances'!A:C,3,0)</f>
        <v>35s874q</v>
      </c>
      <c r="C875" t="s">
        <v>283</v>
      </c>
      <c r="D875" t="s">
        <v>284</v>
      </c>
      <c r="E875">
        <v>6142434</v>
      </c>
    </row>
    <row r="876" spans="1:5" x14ac:dyDescent="0.2">
      <c r="A876" t="s">
        <v>340</v>
      </c>
      <c r="B876" s="243" t="str">
        <f>VLOOKUP(A876,'Web Based Remittances'!A:C,3,0)</f>
        <v>35s874q</v>
      </c>
      <c r="C876" t="s">
        <v>285</v>
      </c>
      <c r="D876" t="s">
        <v>286</v>
      </c>
      <c r="E876">
        <v>6146100</v>
      </c>
    </row>
    <row r="877" spans="1:5" x14ac:dyDescent="0.2">
      <c r="A877" t="s">
        <v>340</v>
      </c>
      <c r="B877" s="243" t="str">
        <f>VLOOKUP(A877,'Web Based Remittances'!A:C,3,0)</f>
        <v>35s874q</v>
      </c>
      <c r="C877" t="s">
        <v>287</v>
      </c>
      <c r="D877" t="s">
        <v>288</v>
      </c>
      <c r="E877">
        <v>6140000</v>
      </c>
    </row>
    <row r="878" spans="1:5" x14ac:dyDescent="0.2">
      <c r="A878" t="s">
        <v>340</v>
      </c>
      <c r="B878" s="243" t="str">
        <f>VLOOKUP(A878,'Web Based Remittances'!A:C,3,0)</f>
        <v>35s874q</v>
      </c>
      <c r="C878" t="s">
        <v>289</v>
      </c>
      <c r="D878" t="s">
        <v>290</v>
      </c>
      <c r="E878">
        <v>6121600</v>
      </c>
    </row>
    <row r="879" spans="1:5" x14ac:dyDescent="0.2">
      <c r="A879" t="s">
        <v>340</v>
      </c>
      <c r="B879" s="243" t="str">
        <f>VLOOKUP(A879,'Web Based Remittances'!A:C,3,0)</f>
        <v>35s874q</v>
      </c>
      <c r="C879" t="s">
        <v>291</v>
      </c>
      <c r="D879" t="s">
        <v>292</v>
      </c>
      <c r="E879">
        <v>6151110</v>
      </c>
    </row>
    <row r="880" spans="1:5" x14ac:dyDescent="0.2">
      <c r="A880" t="s">
        <v>340</v>
      </c>
      <c r="B880" s="243" t="str">
        <f>VLOOKUP(A880,'Web Based Remittances'!A:C,3,0)</f>
        <v>35s874q</v>
      </c>
      <c r="C880" t="s">
        <v>293</v>
      </c>
      <c r="D880" t="s">
        <v>294</v>
      </c>
      <c r="E880">
        <v>6140200</v>
      </c>
    </row>
    <row r="881" spans="1:5" x14ac:dyDescent="0.2">
      <c r="A881" t="s">
        <v>340</v>
      </c>
      <c r="B881" s="243" t="str">
        <f>VLOOKUP(A881,'Web Based Remittances'!A:C,3,0)</f>
        <v>35s874q</v>
      </c>
      <c r="C881" t="s">
        <v>295</v>
      </c>
      <c r="D881" t="s">
        <v>296</v>
      </c>
      <c r="E881">
        <v>6111000</v>
      </c>
    </row>
    <row r="882" spans="1:5" x14ac:dyDescent="0.2">
      <c r="A882" t="s">
        <v>340</v>
      </c>
      <c r="B882" s="243" t="str">
        <f>VLOOKUP(A882,'Web Based Remittances'!A:C,3,0)</f>
        <v>35s874q</v>
      </c>
      <c r="C882" t="s">
        <v>297</v>
      </c>
      <c r="D882" t="s">
        <v>298</v>
      </c>
      <c r="E882">
        <v>6170100</v>
      </c>
    </row>
    <row r="883" spans="1:5" x14ac:dyDescent="0.2">
      <c r="A883" t="s">
        <v>340</v>
      </c>
      <c r="B883" s="243" t="str">
        <f>VLOOKUP(A883,'Web Based Remittances'!A:C,3,0)</f>
        <v>35s874q</v>
      </c>
      <c r="C883" t="s">
        <v>299</v>
      </c>
      <c r="D883" t="s">
        <v>300</v>
      </c>
      <c r="E883">
        <v>6170110</v>
      </c>
    </row>
    <row r="884" spans="1:5" x14ac:dyDescent="0.2">
      <c r="A884" t="s">
        <v>340</v>
      </c>
      <c r="B884" s="243" t="str">
        <f>VLOOKUP(A884,'Web Based Remittances'!A:C,3,0)</f>
        <v>35s874q</v>
      </c>
      <c r="C884" t="s">
        <v>301</v>
      </c>
      <c r="D884" t="s">
        <v>302</v>
      </c>
      <c r="E884">
        <v>6181400</v>
      </c>
    </row>
    <row r="885" spans="1:5" x14ac:dyDescent="0.2">
      <c r="A885" t="s">
        <v>340</v>
      </c>
      <c r="B885" s="243" t="str">
        <f>VLOOKUP(A885,'Web Based Remittances'!A:C,3,0)</f>
        <v>35s874q</v>
      </c>
      <c r="C885" t="s">
        <v>303</v>
      </c>
      <c r="D885" t="s">
        <v>304</v>
      </c>
      <c r="E885">
        <v>6181500</v>
      </c>
    </row>
    <row r="886" spans="1:5" x14ac:dyDescent="0.2">
      <c r="A886" t="s">
        <v>340</v>
      </c>
      <c r="B886" s="243" t="str">
        <f>VLOOKUP(A886,'Web Based Remittances'!A:C,3,0)</f>
        <v>35s874q</v>
      </c>
      <c r="C886" t="s">
        <v>305</v>
      </c>
      <c r="D886" t="s">
        <v>306</v>
      </c>
      <c r="E886">
        <v>6110610</v>
      </c>
    </row>
    <row r="887" spans="1:5" x14ac:dyDescent="0.2">
      <c r="A887" t="s">
        <v>340</v>
      </c>
      <c r="B887" s="243" t="str">
        <f>VLOOKUP(A887,'Web Based Remittances'!A:C,3,0)</f>
        <v>35s874q</v>
      </c>
      <c r="C887" t="s">
        <v>307</v>
      </c>
      <c r="D887" t="s">
        <v>308</v>
      </c>
      <c r="E887">
        <v>6122340</v>
      </c>
    </row>
    <row r="888" spans="1:5" x14ac:dyDescent="0.2">
      <c r="A888" t="s">
        <v>340</v>
      </c>
      <c r="B888" s="243" t="str">
        <f>VLOOKUP(A888,'Web Based Remittances'!A:C,3,0)</f>
        <v>35s874q</v>
      </c>
      <c r="C888" t="s">
        <v>309</v>
      </c>
      <c r="D888" t="s">
        <v>310</v>
      </c>
      <c r="E888">
        <v>4190170</v>
      </c>
    </row>
    <row r="889" spans="1:5" x14ac:dyDescent="0.2">
      <c r="A889" t="s">
        <v>340</v>
      </c>
      <c r="B889" s="243" t="str">
        <f>VLOOKUP(A889,'Web Based Remittances'!A:C,3,0)</f>
        <v>35s874q</v>
      </c>
      <c r="C889" t="s">
        <v>311</v>
      </c>
      <c r="D889" t="s">
        <v>312</v>
      </c>
      <c r="E889">
        <v>4190430</v>
      </c>
    </row>
    <row r="890" spans="1:5" x14ac:dyDescent="0.2">
      <c r="A890" t="s">
        <v>340</v>
      </c>
      <c r="B890" s="243" t="str">
        <f>VLOOKUP(A890,'Web Based Remittances'!A:C,3,0)</f>
        <v>35s874q</v>
      </c>
      <c r="C890" t="s">
        <v>313</v>
      </c>
      <c r="D890" t="s">
        <v>314</v>
      </c>
      <c r="E890">
        <v>6181510</v>
      </c>
    </row>
    <row r="891" spans="1:5" x14ac:dyDescent="0.2">
      <c r="A891" t="s">
        <v>340</v>
      </c>
      <c r="B891" s="243" t="str">
        <f>VLOOKUP(A891,'Web Based Remittances'!A:C,3,0)</f>
        <v>35s874q</v>
      </c>
      <c r="C891" t="s">
        <v>315</v>
      </c>
      <c r="D891" t="s">
        <v>316</v>
      </c>
      <c r="E891">
        <v>6180210</v>
      </c>
    </row>
    <row r="892" spans="1:5" x14ac:dyDescent="0.2">
      <c r="A892" t="s">
        <v>340</v>
      </c>
      <c r="B892" s="243" t="str">
        <f>VLOOKUP(A892,'Web Based Remittances'!A:C,3,0)</f>
        <v>35s874q</v>
      </c>
      <c r="C892" t="s">
        <v>317</v>
      </c>
      <c r="D892" t="s">
        <v>318</v>
      </c>
      <c r="E892">
        <v>6180200</v>
      </c>
    </row>
    <row r="893" spans="1:5" x14ac:dyDescent="0.2">
      <c r="A893" t="s">
        <v>340</v>
      </c>
      <c r="B893" s="243" t="str">
        <f>VLOOKUP(A893,'Web Based Remittances'!A:C,3,0)</f>
        <v>35s874q</v>
      </c>
      <c r="C893" t="s">
        <v>319</v>
      </c>
      <c r="D893" t="s">
        <v>320</v>
      </c>
      <c r="E893">
        <v>6180230</v>
      </c>
    </row>
    <row r="894" spans="1:5" x14ac:dyDescent="0.2">
      <c r="A894" t="s">
        <v>340</v>
      </c>
      <c r="B894" s="243" t="str">
        <f>VLOOKUP(A894,'Web Based Remittances'!A:C,3,0)</f>
        <v>35s874q</v>
      </c>
      <c r="C894" t="s">
        <v>321</v>
      </c>
      <c r="D894" t="s">
        <v>272</v>
      </c>
      <c r="E894">
        <v>6180260</v>
      </c>
    </row>
    <row r="895" spans="1:5" x14ac:dyDescent="0.2">
      <c r="A895" t="s">
        <v>340</v>
      </c>
      <c r="B895" s="243" t="str">
        <f>VLOOKUP(A895,'Web Based Remittances'!A:C,3,0)</f>
        <v>35s874q</v>
      </c>
      <c r="C895" t="s">
        <v>322</v>
      </c>
      <c r="D895" t="s">
        <v>323</v>
      </c>
      <c r="E895">
        <v>6180261</v>
      </c>
    </row>
    <row r="896" spans="1:5" x14ac:dyDescent="0.2">
      <c r="A896" t="s">
        <v>340</v>
      </c>
      <c r="B896" s="243" t="str">
        <f>VLOOKUP(A896,'Web Based Remittances'!A:C,3,0)</f>
        <v>35s874q</v>
      </c>
      <c r="C896" t="s">
        <v>324</v>
      </c>
      <c r="D896" t="s">
        <v>325</v>
      </c>
      <c r="E896">
        <v>6180262</v>
      </c>
    </row>
    <row r="897" spans="1:5" x14ac:dyDescent="0.2">
      <c r="A897" t="s">
        <v>340</v>
      </c>
      <c r="B897" s="243" t="str">
        <f>VLOOKUP(A897,'Web Based Remittances'!A:C,3,0)</f>
        <v>35s874q</v>
      </c>
      <c r="C897" t="s">
        <v>326</v>
      </c>
      <c r="D897" t="s">
        <v>280</v>
      </c>
      <c r="E897">
        <v>6180263</v>
      </c>
    </row>
    <row r="898" spans="1:5" x14ac:dyDescent="0.2">
      <c r="A898" t="s">
        <v>340</v>
      </c>
      <c r="B898" s="243" t="str">
        <f>VLOOKUP(A898,'Web Based Remittances'!A:C,3,0)</f>
        <v>35s874q</v>
      </c>
      <c r="C898" t="s">
        <v>327</v>
      </c>
      <c r="D898" t="s">
        <v>328</v>
      </c>
      <c r="E898">
        <v>6180264</v>
      </c>
    </row>
    <row r="899" spans="1:5" x14ac:dyDescent="0.2">
      <c r="A899" t="s">
        <v>341</v>
      </c>
      <c r="B899" s="243" t="str">
        <f>VLOOKUP(A899,'Web Based Remittances'!A:C,3,0)</f>
        <v>64d48c</v>
      </c>
      <c r="C899" t="s">
        <v>200</v>
      </c>
      <c r="D899" t="s">
        <v>201</v>
      </c>
      <c r="E899">
        <v>4190105</v>
      </c>
    </row>
    <row r="900" spans="1:5" x14ac:dyDescent="0.2">
      <c r="A900" t="s">
        <v>341</v>
      </c>
      <c r="B900" s="243" t="str">
        <f>VLOOKUP(A900,'Web Based Remittances'!A:C,3,0)</f>
        <v>64d48c</v>
      </c>
      <c r="C900" t="s">
        <v>202</v>
      </c>
      <c r="D900" t="s">
        <v>203</v>
      </c>
      <c r="E900">
        <v>4190110</v>
      </c>
    </row>
    <row r="901" spans="1:5" x14ac:dyDescent="0.2">
      <c r="A901" t="s">
        <v>341</v>
      </c>
      <c r="B901" s="243" t="str">
        <f>VLOOKUP(A901,'Web Based Remittances'!A:C,3,0)</f>
        <v>64d48c</v>
      </c>
      <c r="C901" t="s">
        <v>204</v>
      </c>
      <c r="D901" t="s">
        <v>205</v>
      </c>
      <c r="E901">
        <v>4190120</v>
      </c>
    </row>
    <row r="902" spans="1:5" x14ac:dyDescent="0.2">
      <c r="A902" t="s">
        <v>341</v>
      </c>
      <c r="B902" s="243" t="str">
        <f>VLOOKUP(A902,'Web Based Remittances'!A:C,3,0)</f>
        <v>64d48c</v>
      </c>
      <c r="C902" t="s">
        <v>206</v>
      </c>
      <c r="D902" t="s">
        <v>207</v>
      </c>
      <c r="E902">
        <v>4190140</v>
      </c>
    </row>
    <row r="903" spans="1:5" x14ac:dyDescent="0.2">
      <c r="A903" t="s">
        <v>341</v>
      </c>
      <c r="B903" s="243" t="str">
        <f>VLOOKUP(A903,'Web Based Remittances'!A:C,3,0)</f>
        <v>64d48c</v>
      </c>
      <c r="C903" t="s">
        <v>208</v>
      </c>
      <c r="D903" t="s">
        <v>209</v>
      </c>
      <c r="E903">
        <v>4190160</v>
      </c>
    </row>
    <row r="904" spans="1:5" x14ac:dyDescent="0.2">
      <c r="A904" t="s">
        <v>341</v>
      </c>
      <c r="B904" s="243" t="str">
        <f>VLOOKUP(A904,'Web Based Remittances'!A:C,3,0)</f>
        <v>64d48c</v>
      </c>
      <c r="C904" t="s">
        <v>210</v>
      </c>
      <c r="D904" t="s">
        <v>211</v>
      </c>
      <c r="E904">
        <v>4190390</v>
      </c>
    </row>
    <row r="905" spans="1:5" x14ac:dyDescent="0.2">
      <c r="A905" t="s">
        <v>341</v>
      </c>
      <c r="B905" s="243" t="str">
        <f>VLOOKUP(A905,'Web Based Remittances'!A:C,3,0)</f>
        <v>64d48c</v>
      </c>
      <c r="C905" t="s">
        <v>212</v>
      </c>
      <c r="D905" t="s">
        <v>213</v>
      </c>
      <c r="E905">
        <v>4191900</v>
      </c>
    </row>
    <row r="906" spans="1:5" x14ac:dyDescent="0.2">
      <c r="A906" t="s">
        <v>341</v>
      </c>
      <c r="B906" s="243" t="str">
        <f>VLOOKUP(A906,'Web Based Remittances'!A:C,3,0)</f>
        <v>64d48c</v>
      </c>
      <c r="C906" t="s">
        <v>214</v>
      </c>
      <c r="D906" t="s">
        <v>215</v>
      </c>
      <c r="E906">
        <v>4191100</v>
      </c>
    </row>
    <row r="907" spans="1:5" x14ac:dyDescent="0.2">
      <c r="A907" t="s">
        <v>341</v>
      </c>
      <c r="B907" s="243" t="str">
        <f>VLOOKUP(A907,'Web Based Remittances'!A:C,3,0)</f>
        <v>64d48c</v>
      </c>
      <c r="C907" t="s">
        <v>216</v>
      </c>
      <c r="D907" t="s">
        <v>217</v>
      </c>
      <c r="E907">
        <v>4191110</v>
      </c>
    </row>
    <row r="908" spans="1:5" x14ac:dyDescent="0.2">
      <c r="A908" t="s">
        <v>341</v>
      </c>
      <c r="B908" s="243" t="str">
        <f>VLOOKUP(A908,'Web Based Remittances'!A:C,3,0)</f>
        <v>64d48c</v>
      </c>
      <c r="C908" t="s">
        <v>218</v>
      </c>
      <c r="D908" t="s">
        <v>219</v>
      </c>
      <c r="E908">
        <v>4191600</v>
      </c>
    </row>
    <row r="909" spans="1:5" x14ac:dyDescent="0.2">
      <c r="A909" t="s">
        <v>341</v>
      </c>
      <c r="B909" s="243" t="str">
        <f>VLOOKUP(A909,'Web Based Remittances'!A:C,3,0)</f>
        <v>64d48c</v>
      </c>
      <c r="C909" t="s">
        <v>220</v>
      </c>
      <c r="D909" t="s">
        <v>221</v>
      </c>
      <c r="E909">
        <v>4191610</v>
      </c>
    </row>
    <row r="910" spans="1:5" x14ac:dyDescent="0.2">
      <c r="A910" t="s">
        <v>341</v>
      </c>
      <c r="B910" s="243" t="str">
        <f>VLOOKUP(A910,'Web Based Remittances'!A:C,3,0)</f>
        <v>64d48c</v>
      </c>
      <c r="C910" t="s">
        <v>222</v>
      </c>
      <c r="D910" t="s">
        <v>223</v>
      </c>
      <c r="E910">
        <v>4190410</v>
      </c>
    </row>
    <row r="911" spans="1:5" x14ac:dyDescent="0.2">
      <c r="A911" t="s">
        <v>341</v>
      </c>
      <c r="B911" s="243" t="str">
        <f>VLOOKUP(A911,'Web Based Remittances'!A:C,3,0)</f>
        <v>64d48c</v>
      </c>
      <c r="C911" t="s">
        <v>224</v>
      </c>
      <c r="D911" t="s">
        <v>225</v>
      </c>
      <c r="E911">
        <v>4190420</v>
      </c>
    </row>
    <row r="912" spans="1:5" x14ac:dyDescent="0.2">
      <c r="A912" t="s">
        <v>341</v>
      </c>
      <c r="B912" s="243" t="str">
        <f>VLOOKUP(A912,'Web Based Remittances'!A:C,3,0)</f>
        <v>64d48c</v>
      </c>
      <c r="C912" t="s">
        <v>226</v>
      </c>
      <c r="D912" t="s">
        <v>227</v>
      </c>
      <c r="E912">
        <v>4190200</v>
      </c>
    </row>
    <row r="913" spans="1:5" x14ac:dyDescent="0.2">
      <c r="A913" t="s">
        <v>341</v>
      </c>
      <c r="B913" s="243" t="str">
        <f>VLOOKUP(A913,'Web Based Remittances'!A:C,3,0)</f>
        <v>64d48c</v>
      </c>
      <c r="C913" t="s">
        <v>228</v>
      </c>
      <c r="D913" t="s">
        <v>229</v>
      </c>
      <c r="E913">
        <v>4190386</v>
      </c>
    </row>
    <row r="914" spans="1:5" x14ac:dyDescent="0.2">
      <c r="A914" t="s">
        <v>341</v>
      </c>
      <c r="B914" s="243" t="str">
        <f>VLOOKUP(A914,'Web Based Remittances'!A:C,3,0)</f>
        <v>64d48c</v>
      </c>
      <c r="C914" t="s">
        <v>230</v>
      </c>
      <c r="D914" t="s">
        <v>231</v>
      </c>
      <c r="E914">
        <v>4190387</v>
      </c>
    </row>
    <row r="915" spans="1:5" x14ac:dyDescent="0.2">
      <c r="A915" t="s">
        <v>341</v>
      </c>
      <c r="B915" s="243" t="str">
        <f>VLOOKUP(A915,'Web Based Remittances'!A:C,3,0)</f>
        <v>64d48c</v>
      </c>
      <c r="C915" t="s">
        <v>232</v>
      </c>
      <c r="D915" t="s">
        <v>233</v>
      </c>
      <c r="E915">
        <v>4190388</v>
      </c>
    </row>
    <row r="916" spans="1:5" x14ac:dyDescent="0.2">
      <c r="A916" t="s">
        <v>341</v>
      </c>
      <c r="B916" s="243" t="str">
        <f>VLOOKUP(A916,'Web Based Remittances'!A:C,3,0)</f>
        <v>64d48c</v>
      </c>
      <c r="C916" t="s">
        <v>234</v>
      </c>
      <c r="D916" t="s">
        <v>235</v>
      </c>
      <c r="E916">
        <v>4190380</v>
      </c>
    </row>
    <row r="917" spans="1:5" x14ac:dyDescent="0.2">
      <c r="A917" t="s">
        <v>341</v>
      </c>
      <c r="B917" s="243" t="str">
        <f>VLOOKUP(A917,'Web Based Remittances'!A:C,3,0)</f>
        <v>64d48c</v>
      </c>
      <c r="C917" t="s">
        <v>236</v>
      </c>
      <c r="D917" t="s">
        <v>237</v>
      </c>
      <c r="E917">
        <v>4190205</v>
      </c>
    </row>
    <row r="918" spans="1:5" x14ac:dyDescent="0.2">
      <c r="A918" t="s">
        <v>341</v>
      </c>
      <c r="B918" s="243" t="str">
        <f>VLOOKUP(A918,'Web Based Remittances'!A:C,3,0)</f>
        <v>64d48c</v>
      </c>
      <c r="C918" t="s">
        <v>238</v>
      </c>
      <c r="D918" t="s">
        <v>239</v>
      </c>
      <c r="E918">
        <v>4190210</v>
      </c>
    </row>
    <row r="919" spans="1:5" x14ac:dyDescent="0.2">
      <c r="A919" t="s">
        <v>341</v>
      </c>
      <c r="B919" s="243" t="str">
        <f>VLOOKUP(A919,'Web Based Remittances'!A:C,3,0)</f>
        <v>64d48c</v>
      </c>
      <c r="C919" t="s">
        <v>14</v>
      </c>
      <c r="D919" t="s">
        <v>240</v>
      </c>
      <c r="E919">
        <v>6110000</v>
      </c>
    </row>
    <row r="920" spans="1:5" x14ac:dyDescent="0.2">
      <c r="A920" t="s">
        <v>341</v>
      </c>
      <c r="B920" s="243" t="str">
        <f>VLOOKUP(A920,'Web Based Remittances'!A:C,3,0)</f>
        <v>64d48c</v>
      </c>
      <c r="C920" t="s">
        <v>23</v>
      </c>
      <c r="D920" t="s">
        <v>241</v>
      </c>
      <c r="E920">
        <v>6110020</v>
      </c>
    </row>
    <row r="921" spans="1:5" x14ac:dyDescent="0.2">
      <c r="A921" t="s">
        <v>341</v>
      </c>
      <c r="B921" s="243" t="str">
        <f>VLOOKUP(A921,'Web Based Remittances'!A:C,3,0)</f>
        <v>64d48c</v>
      </c>
      <c r="C921" t="s">
        <v>31</v>
      </c>
      <c r="D921" t="s">
        <v>242</v>
      </c>
      <c r="E921">
        <v>6110600</v>
      </c>
    </row>
    <row r="922" spans="1:5" x14ac:dyDescent="0.2">
      <c r="A922" t="s">
        <v>341</v>
      </c>
      <c r="B922" s="243" t="str">
        <f>VLOOKUP(A922,'Web Based Remittances'!A:C,3,0)</f>
        <v>64d48c</v>
      </c>
      <c r="C922" t="s">
        <v>38</v>
      </c>
      <c r="D922" t="s">
        <v>243</v>
      </c>
      <c r="E922">
        <v>6110720</v>
      </c>
    </row>
    <row r="923" spans="1:5" x14ac:dyDescent="0.2">
      <c r="A923" t="s">
        <v>341</v>
      </c>
      <c r="B923" s="243" t="str">
        <f>VLOOKUP(A923,'Web Based Remittances'!A:C,3,0)</f>
        <v>64d48c</v>
      </c>
      <c r="C923" t="s">
        <v>42</v>
      </c>
      <c r="D923" t="s">
        <v>244</v>
      </c>
      <c r="E923">
        <v>6110860</v>
      </c>
    </row>
    <row r="924" spans="1:5" x14ac:dyDescent="0.2">
      <c r="A924" t="s">
        <v>341</v>
      </c>
      <c r="B924" s="243" t="str">
        <f>VLOOKUP(A924,'Web Based Remittances'!A:C,3,0)</f>
        <v>64d48c</v>
      </c>
      <c r="C924" t="s">
        <v>46</v>
      </c>
      <c r="D924" t="s">
        <v>245</v>
      </c>
      <c r="E924">
        <v>6110800</v>
      </c>
    </row>
    <row r="925" spans="1:5" x14ac:dyDescent="0.2">
      <c r="A925" t="s">
        <v>341</v>
      </c>
      <c r="B925" s="243" t="str">
        <f>VLOOKUP(A925,'Web Based Remittances'!A:C,3,0)</f>
        <v>64d48c</v>
      </c>
      <c r="C925" t="s">
        <v>50</v>
      </c>
      <c r="D925" t="s">
        <v>246</v>
      </c>
      <c r="E925">
        <v>6110640</v>
      </c>
    </row>
    <row r="926" spans="1:5" x14ac:dyDescent="0.2">
      <c r="A926" t="s">
        <v>341</v>
      </c>
      <c r="B926" s="243" t="str">
        <f>VLOOKUP(A926,'Web Based Remittances'!A:C,3,0)</f>
        <v>64d48c</v>
      </c>
      <c r="C926" t="s">
        <v>247</v>
      </c>
      <c r="D926" t="s">
        <v>248</v>
      </c>
      <c r="E926">
        <v>6116300</v>
      </c>
    </row>
    <row r="927" spans="1:5" x14ac:dyDescent="0.2">
      <c r="A927" t="s">
        <v>341</v>
      </c>
      <c r="B927" s="243" t="str">
        <f>VLOOKUP(A927,'Web Based Remittances'!A:C,3,0)</f>
        <v>64d48c</v>
      </c>
      <c r="C927" t="s">
        <v>249</v>
      </c>
      <c r="D927" t="s">
        <v>250</v>
      </c>
      <c r="E927">
        <v>6116200</v>
      </c>
    </row>
    <row r="928" spans="1:5" x14ac:dyDescent="0.2">
      <c r="A928" t="s">
        <v>341</v>
      </c>
      <c r="B928" s="243" t="str">
        <f>VLOOKUP(A928,'Web Based Remittances'!A:C,3,0)</f>
        <v>64d48c</v>
      </c>
      <c r="C928" t="s">
        <v>251</v>
      </c>
      <c r="D928" t="s">
        <v>252</v>
      </c>
      <c r="E928">
        <v>6116610</v>
      </c>
    </row>
    <row r="929" spans="1:5" x14ac:dyDescent="0.2">
      <c r="A929" t="s">
        <v>341</v>
      </c>
      <c r="B929" s="243" t="str">
        <f>VLOOKUP(A929,'Web Based Remittances'!A:C,3,0)</f>
        <v>64d48c</v>
      </c>
      <c r="C929" t="s">
        <v>253</v>
      </c>
      <c r="D929" t="s">
        <v>254</v>
      </c>
      <c r="E929">
        <v>6116600</v>
      </c>
    </row>
    <row r="930" spans="1:5" x14ac:dyDescent="0.2">
      <c r="A930" t="s">
        <v>341</v>
      </c>
      <c r="B930" s="243" t="str">
        <f>VLOOKUP(A930,'Web Based Remittances'!A:C,3,0)</f>
        <v>64d48c</v>
      </c>
      <c r="C930" t="s">
        <v>255</v>
      </c>
      <c r="D930" t="s">
        <v>256</v>
      </c>
      <c r="E930">
        <v>6121000</v>
      </c>
    </row>
    <row r="931" spans="1:5" x14ac:dyDescent="0.2">
      <c r="A931" t="s">
        <v>341</v>
      </c>
      <c r="B931" s="243" t="str">
        <f>VLOOKUP(A931,'Web Based Remittances'!A:C,3,0)</f>
        <v>64d48c</v>
      </c>
      <c r="C931" t="s">
        <v>257</v>
      </c>
      <c r="D931" t="s">
        <v>258</v>
      </c>
      <c r="E931">
        <v>6122310</v>
      </c>
    </row>
    <row r="932" spans="1:5" x14ac:dyDescent="0.2">
      <c r="A932" t="s">
        <v>341</v>
      </c>
      <c r="B932" s="243" t="str">
        <f>VLOOKUP(A932,'Web Based Remittances'!A:C,3,0)</f>
        <v>64d48c</v>
      </c>
      <c r="C932" t="s">
        <v>259</v>
      </c>
      <c r="D932" t="s">
        <v>260</v>
      </c>
      <c r="E932">
        <v>6122110</v>
      </c>
    </row>
    <row r="933" spans="1:5" x14ac:dyDescent="0.2">
      <c r="A933" t="s">
        <v>341</v>
      </c>
      <c r="B933" s="243" t="str">
        <f>VLOOKUP(A933,'Web Based Remittances'!A:C,3,0)</f>
        <v>64d48c</v>
      </c>
      <c r="C933" t="s">
        <v>261</v>
      </c>
      <c r="D933" t="s">
        <v>262</v>
      </c>
      <c r="E933">
        <v>6120800</v>
      </c>
    </row>
    <row r="934" spans="1:5" x14ac:dyDescent="0.2">
      <c r="A934" t="s">
        <v>341</v>
      </c>
      <c r="B934" s="243" t="str">
        <f>VLOOKUP(A934,'Web Based Remittances'!A:C,3,0)</f>
        <v>64d48c</v>
      </c>
      <c r="C934" t="s">
        <v>263</v>
      </c>
      <c r="D934" t="s">
        <v>264</v>
      </c>
      <c r="E934">
        <v>6120220</v>
      </c>
    </row>
    <row r="935" spans="1:5" x14ac:dyDescent="0.2">
      <c r="A935" t="s">
        <v>341</v>
      </c>
      <c r="B935" s="243" t="str">
        <f>VLOOKUP(A935,'Web Based Remittances'!A:C,3,0)</f>
        <v>64d48c</v>
      </c>
      <c r="C935" t="s">
        <v>265</v>
      </c>
      <c r="D935" t="s">
        <v>266</v>
      </c>
      <c r="E935">
        <v>6120600</v>
      </c>
    </row>
    <row r="936" spans="1:5" x14ac:dyDescent="0.2">
      <c r="A936" t="s">
        <v>341</v>
      </c>
      <c r="B936" s="243" t="str">
        <f>VLOOKUP(A936,'Web Based Remittances'!A:C,3,0)</f>
        <v>64d48c</v>
      </c>
      <c r="C936" t="s">
        <v>267</v>
      </c>
      <c r="D936" t="s">
        <v>268</v>
      </c>
      <c r="E936">
        <v>6120400</v>
      </c>
    </row>
    <row r="937" spans="1:5" x14ac:dyDescent="0.2">
      <c r="A937" t="s">
        <v>341</v>
      </c>
      <c r="B937" s="243" t="str">
        <f>VLOOKUP(A937,'Web Based Remittances'!A:C,3,0)</f>
        <v>64d48c</v>
      </c>
      <c r="C937" t="s">
        <v>269</v>
      </c>
      <c r="D937" t="s">
        <v>270</v>
      </c>
      <c r="E937">
        <v>6140130</v>
      </c>
    </row>
    <row r="938" spans="1:5" x14ac:dyDescent="0.2">
      <c r="A938" t="s">
        <v>341</v>
      </c>
      <c r="B938" s="243" t="str">
        <f>VLOOKUP(A938,'Web Based Remittances'!A:C,3,0)</f>
        <v>64d48c</v>
      </c>
      <c r="C938" t="s">
        <v>271</v>
      </c>
      <c r="D938" t="s">
        <v>272</v>
      </c>
      <c r="E938">
        <v>6142460</v>
      </c>
    </row>
    <row r="939" spans="1:5" x14ac:dyDescent="0.2">
      <c r="A939" t="s">
        <v>341</v>
      </c>
      <c r="B939" s="243" t="str">
        <f>VLOOKUP(A939,'Web Based Remittances'!A:C,3,0)</f>
        <v>64d48c</v>
      </c>
      <c r="C939" t="s">
        <v>273</v>
      </c>
      <c r="D939" t="s">
        <v>274</v>
      </c>
      <c r="E939">
        <v>6142431</v>
      </c>
    </row>
    <row r="940" spans="1:5" x14ac:dyDescent="0.2">
      <c r="A940" t="s">
        <v>341</v>
      </c>
      <c r="B940" s="243" t="str">
        <f>VLOOKUP(A940,'Web Based Remittances'!A:C,3,0)</f>
        <v>64d48c</v>
      </c>
      <c r="C940" t="s">
        <v>275</v>
      </c>
      <c r="D940" t="s">
        <v>276</v>
      </c>
      <c r="E940">
        <v>6142432</v>
      </c>
    </row>
    <row r="941" spans="1:5" x14ac:dyDescent="0.2">
      <c r="A941" t="s">
        <v>341</v>
      </c>
      <c r="B941" s="243" t="str">
        <f>VLOOKUP(A941,'Web Based Remittances'!A:C,3,0)</f>
        <v>64d48c</v>
      </c>
      <c r="C941" t="s">
        <v>277</v>
      </c>
      <c r="D941" t="s">
        <v>278</v>
      </c>
      <c r="E941">
        <v>6142430</v>
      </c>
    </row>
    <row r="942" spans="1:5" x14ac:dyDescent="0.2">
      <c r="A942" t="s">
        <v>341</v>
      </c>
      <c r="B942" s="243" t="str">
        <f>VLOOKUP(A942,'Web Based Remittances'!A:C,3,0)</f>
        <v>64d48c</v>
      </c>
      <c r="C942" t="s">
        <v>279</v>
      </c>
      <c r="D942" t="s">
        <v>280</v>
      </c>
      <c r="E942">
        <v>6142433</v>
      </c>
    </row>
    <row r="943" spans="1:5" x14ac:dyDescent="0.2">
      <c r="A943" t="s">
        <v>341</v>
      </c>
      <c r="B943" s="243" t="str">
        <f>VLOOKUP(A943,'Web Based Remittances'!A:C,3,0)</f>
        <v>64d48c</v>
      </c>
      <c r="C943" t="s">
        <v>281</v>
      </c>
      <c r="D943" t="s">
        <v>282</v>
      </c>
      <c r="E943">
        <v>6142440</v>
      </c>
    </row>
    <row r="944" spans="1:5" x14ac:dyDescent="0.2">
      <c r="A944" t="s">
        <v>341</v>
      </c>
      <c r="B944" s="243" t="str">
        <f>VLOOKUP(A944,'Web Based Remittances'!A:C,3,0)</f>
        <v>64d48c</v>
      </c>
      <c r="C944" t="s">
        <v>283</v>
      </c>
      <c r="D944" t="s">
        <v>284</v>
      </c>
      <c r="E944">
        <v>6142434</v>
      </c>
    </row>
    <row r="945" spans="1:5" x14ac:dyDescent="0.2">
      <c r="A945" t="s">
        <v>341</v>
      </c>
      <c r="B945" s="243" t="str">
        <f>VLOOKUP(A945,'Web Based Remittances'!A:C,3,0)</f>
        <v>64d48c</v>
      </c>
      <c r="C945" t="s">
        <v>285</v>
      </c>
      <c r="D945" t="s">
        <v>286</v>
      </c>
      <c r="E945">
        <v>6146100</v>
      </c>
    </row>
    <row r="946" spans="1:5" x14ac:dyDescent="0.2">
      <c r="A946" t="s">
        <v>341</v>
      </c>
      <c r="B946" s="243" t="str">
        <f>VLOOKUP(A946,'Web Based Remittances'!A:C,3,0)</f>
        <v>64d48c</v>
      </c>
      <c r="C946" t="s">
        <v>287</v>
      </c>
      <c r="D946" t="s">
        <v>288</v>
      </c>
      <c r="E946">
        <v>6140000</v>
      </c>
    </row>
    <row r="947" spans="1:5" x14ac:dyDescent="0.2">
      <c r="A947" t="s">
        <v>341</v>
      </c>
      <c r="B947" s="243" t="str">
        <f>VLOOKUP(A947,'Web Based Remittances'!A:C,3,0)</f>
        <v>64d48c</v>
      </c>
      <c r="C947" t="s">
        <v>289</v>
      </c>
      <c r="D947" t="s">
        <v>290</v>
      </c>
      <c r="E947">
        <v>6121600</v>
      </c>
    </row>
    <row r="948" spans="1:5" x14ac:dyDescent="0.2">
      <c r="A948" t="s">
        <v>341</v>
      </c>
      <c r="B948" s="243" t="str">
        <f>VLOOKUP(A948,'Web Based Remittances'!A:C,3,0)</f>
        <v>64d48c</v>
      </c>
      <c r="C948" t="s">
        <v>291</v>
      </c>
      <c r="D948" t="s">
        <v>292</v>
      </c>
      <c r="E948">
        <v>6151110</v>
      </c>
    </row>
    <row r="949" spans="1:5" x14ac:dyDescent="0.2">
      <c r="A949" t="s">
        <v>341</v>
      </c>
      <c r="B949" s="243" t="str">
        <f>VLOOKUP(A949,'Web Based Remittances'!A:C,3,0)</f>
        <v>64d48c</v>
      </c>
      <c r="C949" t="s">
        <v>293</v>
      </c>
      <c r="D949" t="s">
        <v>294</v>
      </c>
      <c r="E949">
        <v>6140200</v>
      </c>
    </row>
    <row r="950" spans="1:5" x14ac:dyDescent="0.2">
      <c r="A950" t="s">
        <v>341</v>
      </c>
      <c r="B950" s="243" t="str">
        <f>VLOOKUP(A950,'Web Based Remittances'!A:C,3,0)</f>
        <v>64d48c</v>
      </c>
      <c r="C950" t="s">
        <v>295</v>
      </c>
      <c r="D950" t="s">
        <v>296</v>
      </c>
      <c r="E950">
        <v>6111000</v>
      </c>
    </row>
    <row r="951" spans="1:5" x14ac:dyDescent="0.2">
      <c r="A951" t="s">
        <v>341</v>
      </c>
      <c r="B951" s="243" t="str">
        <f>VLOOKUP(A951,'Web Based Remittances'!A:C,3,0)</f>
        <v>64d48c</v>
      </c>
      <c r="C951" t="s">
        <v>297</v>
      </c>
      <c r="D951" t="s">
        <v>298</v>
      </c>
      <c r="E951">
        <v>6170100</v>
      </c>
    </row>
    <row r="952" spans="1:5" x14ac:dyDescent="0.2">
      <c r="A952" t="s">
        <v>341</v>
      </c>
      <c r="B952" s="243" t="str">
        <f>VLOOKUP(A952,'Web Based Remittances'!A:C,3,0)</f>
        <v>64d48c</v>
      </c>
      <c r="C952" t="s">
        <v>299</v>
      </c>
      <c r="D952" t="s">
        <v>300</v>
      </c>
      <c r="E952">
        <v>6170110</v>
      </c>
    </row>
    <row r="953" spans="1:5" x14ac:dyDescent="0.2">
      <c r="A953" t="s">
        <v>341</v>
      </c>
      <c r="B953" s="243" t="str">
        <f>VLOOKUP(A953,'Web Based Remittances'!A:C,3,0)</f>
        <v>64d48c</v>
      </c>
      <c r="C953" t="s">
        <v>301</v>
      </c>
      <c r="D953" t="s">
        <v>302</v>
      </c>
      <c r="E953">
        <v>6181400</v>
      </c>
    </row>
    <row r="954" spans="1:5" x14ac:dyDescent="0.2">
      <c r="A954" t="s">
        <v>341</v>
      </c>
      <c r="B954" s="243" t="str">
        <f>VLOOKUP(A954,'Web Based Remittances'!A:C,3,0)</f>
        <v>64d48c</v>
      </c>
      <c r="C954" t="s">
        <v>303</v>
      </c>
      <c r="D954" t="s">
        <v>304</v>
      </c>
      <c r="E954">
        <v>6181500</v>
      </c>
    </row>
    <row r="955" spans="1:5" x14ac:dyDescent="0.2">
      <c r="A955" t="s">
        <v>341</v>
      </c>
      <c r="B955" s="243" t="str">
        <f>VLOOKUP(A955,'Web Based Remittances'!A:C,3,0)</f>
        <v>64d48c</v>
      </c>
      <c r="C955" t="s">
        <v>305</v>
      </c>
      <c r="D955" t="s">
        <v>306</v>
      </c>
      <c r="E955">
        <v>6110610</v>
      </c>
    </row>
    <row r="956" spans="1:5" x14ac:dyDescent="0.2">
      <c r="A956" t="s">
        <v>341</v>
      </c>
      <c r="B956" s="243" t="str">
        <f>VLOOKUP(A956,'Web Based Remittances'!A:C,3,0)</f>
        <v>64d48c</v>
      </c>
      <c r="C956" t="s">
        <v>307</v>
      </c>
      <c r="D956" t="s">
        <v>308</v>
      </c>
      <c r="E956">
        <v>6122340</v>
      </c>
    </row>
    <row r="957" spans="1:5" x14ac:dyDescent="0.2">
      <c r="A957" t="s">
        <v>341</v>
      </c>
      <c r="B957" s="243" t="str">
        <f>VLOOKUP(A957,'Web Based Remittances'!A:C,3,0)</f>
        <v>64d48c</v>
      </c>
      <c r="C957" t="s">
        <v>309</v>
      </c>
      <c r="D957" t="s">
        <v>310</v>
      </c>
      <c r="E957">
        <v>4190170</v>
      </c>
    </row>
    <row r="958" spans="1:5" x14ac:dyDescent="0.2">
      <c r="A958" t="s">
        <v>341</v>
      </c>
      <c r="B958" s="243" t="str">
        <f>VLOOKUP(A958,'Web Based Remittances'!A:C,3,0)</f>
        <v>64d48c</v>
      </c>
      <c r="C958" t="s">
        <v>311</v>
      </c>
      <c r="D958" t="s">
        <v>312</v>
      </c>
      <c r="E958">
        <v>4190430</v>
      </c>
    </row>
    <row r="959" spans="1:5" x14ac:dyDescent="0.2">
      <c r="A959" t="s">
        <v>341</v>
      </c>
      <c r="B959" s="243" t="str">
        <f>VLOOKUP(A959,'Web Based Remittances'!A:C,3,0)</f>
        <v>64d48c</v>
      </c>
      <c r="C959" t="s">
        <v>313</v>
      </c>
      <c r="D959" t="s">
        <v>314</v>
      </c>
      <c r="E959">
        <v>6181510</v>
      </c>
    </row>
    <row r="960" spans="1:5" x14ac:dyDescent="0.2">
      <c r="A960" t="s">
        <v>341</v>
      </c>
      <c r="B960" s="243" t="str">
        <f>VLOOKUP(A960,'Web Based Remittances'!A:C,3,0)</f>
        <v>64d48c</v>
      </c>
      <c r="C960" t="s">
        <v>315</v>
      </c>
      <c r="D960" t="s">
        <v>316</v>
      </c>
      <c r="E960">
        <v>6180210</v>
      </c>
    </row>
    <row r="961" spans="1:5" x14ac:dyDescent="0.2">
      <c r="A961" t="s">
        <v>341</v>
      </c>
      <c r="B961" s="243" t="str">
        <f>VLOOKUP(A961,'Web Based Remittances'!A:C,3,0)</f>
        <v>64d48c</v>
      </c>
      <c r="C961" t="s">
        <v>317</v>
      </c>
      <c r="D961" t="s">
        <v>318</v>
      </c>
      <c r="E961">
        <v>6180200</v>
      </c>
    </row>
    <row r="962" spans="1:5" x14ac:dyDescent="0.2">
      <c r="A962" t="s">
        <v>341</v>
      </c>
      <c r="B962" s="243" t="str">
        <f>VLOOKUP(A962,'Web Based Remittances'!A:C,3,0)</f>
        <v>64d48c</v>
      </c>
      <c r="C962" t="s">
        <v>319</v>
      </c>
      <c r="D962" t="s">
        <v>320</v>
      </c>
      <c r="E962">
        <v>6180230</v>
      </c>
    </row>
    <row r="963" spans="1:5" x14ac:dyDescent="0.2">
      <c r="A963" t="s">
        <v>341</v>
      </c>
      <c r="B963" s="243" t="str">
        <f>VLOOKUP(A963,'Web Based Remittances'!A:C,3,0)</f>
        <v>64d48c</v>
      </c>
      <c r="C963" t="s">
        <v>321</v>
      </c>
      <c r="D963" t="s">
        <v>272</v>
      </c>
      <c r="E963">
        <v>6180260</v>
      </c>
    </row>
    <row r="964" spans="1:5" x14ac:dyDescent="0.2">
      <c r="A964" t="s">
        <v>341</v>
      </c>
      <c r="B964" s="243" t="str">
        <f>VLOOKUP(A964,'Web Based Remittances'!A:C,3,0)</f>
        <v>64d48c</v>
      </c>
      <c r="C964" t="s">
        <v>322</v>
      </c>
      <c r="D964" t="s">
        <v>323</v>
      </c>
      <c r="E964">
        <v>6180261</v>
      </c>
    </row>
    <row r="965" spans="1:5" x14ac:dyDescent="0.2">
      <c r="A965" t="s">
        <v>341</v>
      </c>
      <c r="B965" s="243" t="str">
        <f>VLOOKUP(A965,'Web Based Remittances'!A:C,3,0)</f>
        <v>64d48c</v>
      </c>
      <c r="C965" t="s">
        <v>324</v>
      </c>
      <c r="D965" t="s">
        <v>325</v>
      </c>
      <c r="E965">
        <v>6180262</v>
      </c>
    </row>
    <row r="966" spans="1:5" x14ac:dyDescent="0.2">
      <c r="A966" t="s">
        <v>341</v>
      </c>
      <c r="B966" s="243" t="str">
        <f>VLOOKUP(A966,'Web Based Remittances'!A:C,3,0)</f>
        <v>64d48c</v>
      </c>
      <c r="C966" t="s">
        <v>326</v>
      </c>
      <c r="D966" t="s">
        <v>280</v>
      </c>
      <c r="E966">
        <v>6180263</v>
      </c>
    </row>
    <row r="967" spans="1:5" x14ac:dyDescent="0.2">
      <c r="A967" t="s">
        <v>341</v>
      </c>
      <c r="B967" s="243" t="str">
        <f>VLOOKUP(A967,'Web Based Remittances'!A:C,3,0)</f>
        <v>64d48c</v>
      </c>
      <c r="C967" t="s">
        <v>327</v>
      </c>
      <c r="D967" t="s">
        <v>328</v>
      </c>
      <c r="E967">
        <v>6180264</v>
      </c>
    </row>
    <row r="968" spans="1:5" x14ac:dyDescent="0.2">
      <c r="A968" t="s">
        <v>342</v>
      </c>
      <c r="B968" s="243" t="str">
        <f>VLOOKUP(A968,'Web Based Remittances'!A:C,3,0)</f>
        <v>405r710m</v>
      </c>
      <c r="C968" t="s">
        <v>200</v>
      </c>
      <c r="D968" t="s">
        <v>201</v>
      </c>
      <c r="E968">
        <v>4190105</v>
      </c>
    </row>
    <row r="969" spans="1:5" x14ac:dyDescent="0.2">
      <c r="A969" t="s">
        <v>342</v>
      </c>
      <c r="B969" s="243" t="str">
        <f>VLOOKUP(A969,'Web Based Remittances'!A:C,3,0)</f>
        <v>405r710m</v>
      </c>
      <c r="C969" t="s">
        <v>202</v>
      </c>
      <c r="D969" t="s">
        <v>203</v>
      </c>
      <c r="E969">
        <v>4190110</v>
      </c>
    </row>
    <row r="970" spans="1:5" x14ac:dyDescent="0.2">
      <c r="A970" t="s">
        <v>342</v>
      </c>
      <c r="B970" s="243" t="str">
        <f>VLOOKUP(A970,'Web Based Remittances'!A:C,3,0)</f>
        <v>405r710m</v>
      </c>
      <c r="C970" t="s">
        <v>204</v>
      </c>
      <c r="D970" t="s">
        <v>205</v>
      </c>
      <c r="E970">
        <v>4190120</v>
      </c>
    </row>
    <row r="971" spans="1:5" x14ac:dyDescent="0.2">
      <c r="A971" t="s">
        <v>342</v>
      </c>
      <c r="B971" s="243" t="str">
        <f>VLOOKUP(A971,'Web Based Remittances'!A:C,3,0)</f>
        <v>405r710m</v>
      </c>
      <c r="C971" t="s">
        <v>206</v>
      </c>
      <c r="D971" t="s">
        <v>207</v>
      </c>
      <c r="E971">
        <v>4190140</v>
      </c>
    </row>
    <row r="972" spans="1:5" x14ac:dyDescent="0.2">
      <c r="A972" t="s">
        <v>342</v>
      </c>
      <c r="B972" s="243" t="str">
        <f>VLOOKUP(A972,'Web Based Remittances'!A:C,3,0)</f>
        <v>405r710m</v>
      </c>
      <c r="C972" t="s">
        <v>208</v>
      </c>
      <c r="D972" t="s">
        <v>209</v>
      </c>
      <c r="E972">
        <v>4190160</v>
      </c>
    </row>
    <row r="973" spans="1:5" x14ac:dyDescent="0.2">
      <c r="A973" t="s">
        <v>342</v>
      </c>
      <c r="B973" s="243" t="str">
        <f>VLOOKUP(A973,'Web Based Remittances'!A:C,3,0)</f>
        <v>405r710m</v>
      </c>
      <c r="C973" t="s">
        <v>210</v>
      </c>
      <c r="D973" t="s">
        <v>211</v>
      </c>
      <c r="E973">
        <v>4190390</v>
      </c>
    </row>
    <row r="974" spans="1:5" x14ac:dyDescent="0.2">
      <c r="A974" t="s">
        <v>342</v>
      </c>
      <c r="B974" s="243" t="str">
        <f>VLOOKUP(A974,'Web Based Remittances'!A:C,3,0)</f>
        <v>405r710m</v>
      </c>
      <c r="C974" t="s">
        <v>212</v>
      </c>
      <c r="D974" t="s">
        <v>213</v>
      </c>
      <c r="E974">
        <v>4191900</v>
      </c>
    </row>
    <row r="975" spans="1:5" x14ac:dyDescent="0.2">
      <c r="A975" t="s">
        <v>342</v>
      </c>
      <c r="B975" s="243" t="str">
        <f>VLOOKUP(A975,'Web Based Remittances'!A:C,3,0)</f>
        <v>405r710m</v>
      </c>
      <c r="C975" t="s">
        <v>214</v>
      </c>
      <c r="D975" t="s">
        <v>215</v>
      </c>
      <c r="E975">
        <v>4191100</v>
      </c>
    </row>
    <row r="976" spans="1:5" x14ac:dyDescent="0.2">
      <c r="A976" t="s">
        <v>342</v>
      </c>
      <c r="B976" s="243" t="str">
        <f>VLOOKUP(A976,'Web Based Remittances'!A:C,3,0)</f>
        <v>405r710m</v>
      </c>
      <c r="C976" t="s">
        <v>216</v>
      </c>
      <c r="D976" t="s">
        <v>217</v>
      </c>
      <c r="E976">
        <v>4191110</v>
      </c>
    </row>
    <row r="977" spans="1:5" x14ac:dyDescent="0.2">
      <c r="A977" t="s">
        <v>342</v>
      </c>
      <c r="B977" s="243" t="str">
        <f>VLOOKUP(A977,'Web Based Remittances'!A:C,3,0)</f>
        <v>405r710m</v>
      </c>
      <c r="C977" t="s">
        <v>218</v>
      </c>
      <c r="D977" t="s">
        <v>219</v>
      </c>
      <c r="E977">
        <v>4191600</v>
      </c>
    </row>
    <row r="978" spans="1:5" x14ac:dyDescent="0.2">
      <c r="A978" t="s">
        <v>342</v>
      </c>
      <c r="B978" s="243" t="str">
        <f>VLOOKUP(A978,'Web Based Remittances'!A:C,3,0)</f>
        <v>405r710m</v>
      </c>
      <c r="C978" t="s">
        <v>220</v>
      </c>
      <c r="D978" t="s">
        <v>221</v>
      </c>
      <c r="E978">
        <v>4191610</v>
      </c>
    </row>
    <row r="979" spans="1:5" x14ac:dyDescent="0.2">
      <c r="A979" t="s">
        <v>342</v>
      </c>
      <c r="B979" s="243" t="str">
        <f>VLOOKUP(A979,'Web Based Remittances'!A:C,3,0)</f>
        <v>405r710m</v>
      </c>
      <c r="C979" t="s">
        <v>222</v>
      </c>
      <c r="D979" t="s">
        <v>223</v>
      </c>
      <c r="E979">
        <v>4190410</v>
      </c>
    </row>
    <row r="980" spans="1:5" x14ac:dyDescent="0.2">
      <c r="A980" t="s">
        <v>342</v>
      </c>
      <c r="B980" s="243" t="str">
        <f>VLOOKUP(A980,'Web Based Remittances'!A:C,3,0)</f>
        <v>405r710m</v>
      </c>
      <c r="C980" t="s">
        <v>224</v>
      </c>
      <c r="D980" t="s">
        <v>225</v>
      </c>
      <c r="E980">
        <v>4190420</v>
      </c>
    </row>
    <row r="981" spans="1:5" x14ac:dyDescent="0.2">
      <c r="A981" t="s">
        <v>342</v>
      </c>
      <c r="B981" s="243" t="str">
        <f>VLOOKUP(A981,'Web Based Remittances'!A:C,3,0)</f>
        <v>405r710m</v>
      </c>
      <c r="C981" t="s">
        <v>226</v>
      </c>
      <c r="D981" t="s">
        <v>227</v>
      </c>
      <c r="E981">
        <v>4190200</v>
      </c>
    </row>
    <row r="982" spans="1:5" x14ac:dyDescent="0.2">
      <c r="A982" t="s">
        <v>342</v>
      </c>
      <c r="B982" s="243" t="str">
        <f>VLOOKUP(A982,'Web Based Remittances'!A:C,3,0)</f>
        <v>405r710m</v>
      </c>
      <c r="C982" t="s">
        <v>228</v>
      </c>
      <c r="D982" t="s">
        <v>229</v>
      </c>
      <c r="E982">
        <v>4190386</v>
      </c>
    </row>
    <row r="983" spans="1:5" x14ac:dyDescent="0.2">
      <c r="A983" t="s">
        <v>342</v>
      </c>
      <c r="B983" s="243" t="str">
        <f>VLOOKUP(A983,'Web Based Remittances'!A:C,3,0)</f>
        <v>405r710m</v>
      </c>
      <c r="C983" t="s">
        <v>230</v>
      </c>
      <c r="D983" t="s">
        <v>231</v>
      </c>
      <c r="E983">
        <v>4190387</v>
      </c>
    </row>
    <row r="984" spans="1:5" x14ac:dyDescent="0.2">
      <c r="A984" t="s">
        <v>342</v>
      </c>
      <c r="B984" s="243" t="str">
        <f>VLOOKUP(A984,'Web Based Remittances'!A:C,3,0)</f>
        <v>405r710m</v>
      </c>
      <c r="C984" t="s">
        <v>232</v>
      </c>
      <c r="D984" t="s">
        <v>233</v>
      </c>
      <c r="E984">
        <v>4190388</v>
      </c>
    </row>
    <row r="985" spans="1:5" x14ac:dyDescent="0.2">
      <c r="A985" t="s">
        <v>342</v>
      </c>
      <c r="B985" s="243" t="str">
        <f>VLOOKUP(A985,'Web Based Remittances'!A:C,3,0)</f>
        <v>405r710m</v>
      </c>
      <c r="C985" t="s">
        <v>234</v>
      </c>
      <c r="D985" t="s">
        <v>235</v>
      </c>
      <c r="E985">
        <v>4190380</v>
      </c>
    </row>
    <row r="986" spans="1:5" x14ac:dyDescent="0.2">
      <c r="A986" t="s">
        <v>342</v>
      </c>
      <c r="B986" s="243" t="str">
        <f>VLOOKUP(A986,'Web Based Remittances'!A:C,3,0)</f>
        <v>405r710m</v>
      </c>
      <c r="C986" t="s">
        <v>236</v>
      </c>
      <c r="D986" t="s">
        <v>237</v>
      </c>
      <c r="E986">
        <v>4190205</v>
      </c>
    </row>
    <row r="987" spans="1:5" x14ac:dyDescent="0.2">
      <c r="A987" t="s">
        <v>342</v>
      </c>
      <c r="B987" s="243" t="str">
        <f>VLOOKUP(A987,'Web Based Remittances'!A:C,3,0)</f>
        <v>405r710m</v>
      </c>
      <c r="C987" t="s">
        <v>238</v>
      </c>
      <c r="D987" t="s">
        <v>239</v>
      </c>
      <c r="E987">
        <v>4190210</v>
      </c>
    </row>
    <row r="988" spans="1:5" x14ac:dyDescent="0.2">
      <c r="A988" t="s">
        <v>342</v>
      </c>
      <c r="B988" s="243" t="str">
        <f>VLOOKUP(A988,'Web Based Remittances'!A:C,3,0)</f>
        <v>405r710m</v>
      </c>
      <c r="C988" t="s">
        <v>14</v>
      </c>
      <c r="D988" t="s">
        <v>240</v>
      </c>
      <c r="E988">
        <v>6110000</v>
      </c>
    </row>
    <row r="989" spans="1:5" x14ac:dyDescent="0.2">
      <c r="A989" t="s">
        <v>342</v>
      </c>
      <c r="B989" s="243" t="str">
        <f>VLOOKUP(A989,'Web Based Remittances'!A:C,3,0)</f>
        <v>405r710m</v>
      </c>
      <c r="C989" t="s">
        <v>23</v>
      </c>
      <c r="D989" t="s">
        <v>241</v>
      </c>
      <c r="E989">
        <v>6110020</v>
      </c>
    </row>
    <row r="990" spans="1:5" x14ac:dyDescent="0.2">
      <c r="A990" t="s">
        <v>342</v>
      </c>
      <c r="B990" s="243" t="str">
        <f>VLOOKUP(A990,'Web Based Remittances'!A:C,3,0)</f>
        <v>405r710m</v>
      </c>
      <c r="C990" t="s">
        <v>31</v>
      </c>
      <c r="D990" t="s">
        <v>242</v>
      </c>
      <c r="E990">
        <v>6110600</v>
      </c>
    </row>
    <row r="991" spans="1:5" x14ac:dyDescent="0.2">
      <c r="A991" t="s">
        <v>342</v>
      </c>
      <c r="B991" s="243" t="str">
        <f>VLOOKUP(A991,'Web Based Remittances'!A:C,3,0)</f>
        <v>405r710m</v>
      </c>
      <c r="C991" t="s">
        <v>38</v>
      </c>
      <c r="D991" t="s">
        <v>243</v>
      </c>
      <c r="E991">
        <v>6110720</v>
      </c>
    </row>
    <row r="992" spans="1:5" x14ac:dyDescent="0.2">
      <c r="A992" t="s">
        <v>342</v>
      </c>
      <c r="B992" s="243" t="str">
        <f>VLOOKUP(A992,'Web Based Remittances'!A:C,3,0)</f>
        <v>405r710m</v>
      </c>
      <c r="C992" t="s">
        <v>42</v>
      </c>
      <c r="D992" t="s">
        <v>244</v>
      </c>
      <c r="E992">
        <v>6110860</v>
      </c>
    </row>
    <row r="993" spans="1:5" x14ac:dyDescent="0.2">
      <c r="A993" t="s">
        <v>342</v>
      </c>
      <c r="B993" s="243" t="str">
        <f>VLOOKUP(A993,'Web Based Remittances'!A:C,3,0)</f>
        <v>405r710m</v>
      </c>
      <c r="C993" t="s">
        <v>46</v>
      </c>
      <c r="D993" t="s">
        <v>245</v>
      </c>
      <c r="E993">
        <v>6110800</v>
      </c>
    </row>
    <row r="994" spans="1:5" x14ac:dyDescent="0.2">
      <c r="A994" t="s">
        <v>342</v>
      </c>
      <c r="B994" s="243" t="str">
        <f>VLOOKUP(A994,'Web Based Remittances'!A:C,3,0)</f>
        <v>405r710m</v>
      </c>
      <c r="C994" t="s">
        <v>50</v>
      </c>
      <c r="D994" t="s">
        <v>246</v>
      </c>
      <c r="E994">
        <v>6110640</v>
      </c>
    </row>
    <row r="995" spans="1:5" x14ac:dyDescent="0.2">
      <c r="A995" t="s">
        <v>342</v>
      </c>
      <c r="B995" s="243" t="str">
        <f>VLOOKUP(A995,'Web Based Remittances'!A:C,3,0)</f>
        <v>405r710m</v>
      </c>
      <c r="C995" t="s">
        <v>247</v>
      </c>
      <c r="D995" t="s">
        <v>248</v>
      </c>
      <c r="E995">
        <v>6116300</v>
      </c>
    </row>
    <row r="996" spans="1:5" x14ac:dyDescent="0.2">
      <c r="A996" t="s">
        <v>342</v>
      </c>
      <c r="B996" s="243" t="str">
        <f>VLOOKUP(A996,'Web Based Remittances'!A:C,3,0)</f>
        <v>405r710m</v>
      </c>
      <c r="C996" t="s">
        <v>249</v>
      </c>
      <c r="D996" t="s">
        <v>250</v>
      </c>
      <c r="E996">
        <v>6116200</v>
      </c>
    </row>
    <row r="997" spans="1:5" x14ac:dyDescent="0.2">
      <c r="A997" t="s">
        <v>342</v>
      </c>
      <c r="B997" s="243" t="str">
        <f>VLOOKUP(A997,'Web Based Remittances'!A:C,3,0)</f>
        <v>405r710m</v>
      </c>
      <c r="C997" t="s">
        <v>251</v>
      </c>
      <c r="D997" t="s">
        <v>252</v>
      </c>
      <c r="E997">
        <v>6116610</v>
      </c>
    </row>
    <row r="998" spans="1:5" x14ac:dyDescent="0.2">
      <c r="A998" t="s">
        <v>342</v>
      </c>
      <c r="B998" s="243" t="str">
        <f>VLOOKUP(A998,'Web Based Remittances'!A:C,3,0)</f>
        <v>405r710m</v>
      </c>
      <c r="C998" t="s">
        <v>253</v>
      </c>
      <c r="D998" t="s">
        <v>254</v>
      </c>
      <c r="E998">
        <v>6116600</v>
      </c>
    </row>
    <row r="999" spans="1:5" x14ac:dyDescent="0.2">
      <c r="A999" t="s">
        <v>342</v>
      </c>
      <c r="B999" s="243" t="str">
        <f>VLOOKUP(A999,'Web Based Remittances'!A:C,3,0)</f>
        <v>405r710m</v>
      </c>
      <c r="C999" t="s">
        <v>255</v>
      </c>
      <c r="D999" t="s">
        <v>256</v>
      </c>
      <c r="E999">
        <v>6121000</v>
      </c>
    </row>
    <row r="1000" spans="1:5" x14ac:dyDescent="0.2">
      <c r="A1000" t="s">
        <v>342</v>
      </c>
      <c r="B1000" s="243" t="str">
        <f>VLOOKUP(A1000,'Web Based Remittances'!A:C,3,0)</f>
        <v>405r710m</v>
      </c>
      <c r="C1000" t="s">
        <v>257</v>
      </c>
      <c r="D1000" t="s">
        <v>258</v>
      </c>
      <c r="E1000">
        <v>6122310</v>
      </c>
    </row>
    <row r="1001" spans="1:5" x14ac:dyDescent="0.2">
      <c r="A1001" t="s">
        <v>342</v>
      </c>
      <c r="B1001" s="243" t="str">
        <f>VLOOKUP(A1001,'Web Based Remittances'!A:C,3,0)</f>
        <v>405r710m</v>
      </c>
      <c r="C1001" t="s">
        <v>259</v>
      </c>
      <c r="D1001" t="s">
        <v>260</v>
      </c>
      <c r="E1001">
        <v>6122110</v>
      </c>
    </row>
    <row r="1002" spans="1:5" x14ac:dyDescent="0.2">
      <c r="A1002" t="s">
        <v>342</v>
      </c>
      <c r="B1002" s="243" t="str">
        <f>VLOOKUP(A1002,'Web Based Remittances'!A:C,3,0)</f>
        <v>405r710m</v>
      </c>
      <c r="C1002" t="s">
        <v>261</v>
      </c>
      <c r="D1002" t="s">
        <v>262</v>
      </c>
      <c r="E1002">
        <v>6120800</v>
      </c>
    </row>
    <row r="1003" spans="1:5" x14ac:dyDescent="0.2">
      <c r="A1003" t="s">
        <v>342</v>
      </c>
      <c r="B1003" s="243" t="str">
        <f>VLOOKUP(A1003,'Web Based Remittances'!A:C,3,0)</f>
        <v>405r710m</v>
      </c>
      <c r="C1003" t="s">
        <v>263</v>
      </c>
      <c r="D1003" t="s">
        <v>264</v>
      </c>
      <c r="E1003">
        <v>6120220</v>
      </c>
    </row>
    <row r="1004" spans="1:5" x14ac:dyDescent="0.2">
      <c r="A1004" t="s">
        <v>342</v>
      </c>
      <c r="B1004" s="243" t="str">
        <f>VLOOKUP(A1004,'Web Based Remittances'!A:C,3,0)</f>
        <v>405r710m</v>
      </c>
      <c r="C1004" t="s">
        <v>265</v>
      </c>
      <c r="D1004" t="s">
        <v>266</v>
      </c>
      <c r="E1004">
        <v>6120600</v>
      </c>
    </row>
    <row r="1005" spans="1:5" x14ac:dyDescent="0.2">
      <c r="A1005" t="s">
        <v>342</v>
      </c>
      <c r="B1005" s="243" t="str">
        <f>VLOOKUP(A1005,'Web Based Remittances'!A:C,3,0)</f>
        <v>405r710m</v>
      </c>
      <c r="C1005" t="s">
        <v>267</v>
      </c>
      <c r="D1005" t="s">
        <v>268</v>
      </c>
      <c r="E1005">
        <v>6120400</v>
      </c>
    </row>
    <row r="1006" spans="1:5" x14ac:dyDescent="0.2">
      <c r="A1006" t="s">
        <v>342</v>
      </c>
      <c r="B1006" s="243" t="str">
        <f>VLOOKUP(A1006,'Web Based Remittances'!A:C,3,0)</f>
        <v>405r710m</v>
      </c>
      <c r="C1006" t="s">
        <v>269</v>
      </c>
      <c r="D1006" t="s">
        <v>270</v>
      </c>
      <c r="E1006">
        <v>6140130</v>
      </c>
    </row>
    <row r="1007" spans="1:5" x14ac:dyDescent="0.2">
      <c r="A1007" t="s">
        <v>342</v>
      </c>
      <c r="B1007" s="243" t="str">
        <f>VLOOKUP(A1007,'Web Based Remittances'!A:C,3,0)</f>
        <v>405r710m</v>
      </c>
      <c r="C1007" t="s">
        <v>271</v>
      </c>
      <c r="D1007" t="s">
        <v>272</v>
      </c>
      <c r="E1007">
        <v>6142460</v>
      </c>
    </row>
    <row r="1008" spans="1:5" x14ac:dyDescent="0.2">
      <c r="A1008" t="s">
        <v>342</v>
      </c>
      <c r="B1008" s="243" t="str">
        <f>VLOOKUP(A1008,'Web Based Remittances'!A:C,3,0)</f>
        <v>405r710m</v>
      </c>
      <c r="C1008" t="s">
        <v>273</v>
      </c>
      <c r="D1008" t="s">
        <v>274</v>
      </c>
      <c r="E1008">
        <v>6142431</v>
      </c>
    </row>
    <row r="1009" spans="1:5" x14ac:dyDescent="0.2">
      <c r="A1009" t="s">
        <v>342</v>
      </c>
      <c r="B1009" s="243" t="str">
        <f>VLOOKUP(A1009,'Web Based Remittances'!A:C,3,0)</f>
        <v>405r710m</v>
      </c>
      <c r="C1009" t="s">
        <v>275</v>
      </c>
      <c r="D1009" t="s">
        <v>276</v>
      </c>
      <c r="E1009">
        <v>6142432</v>
      </c>
    </row>
    <row r="1010" spans="1:5" x14ac:dyDescent="0.2">
      <c r="A1010" t="s">
        <v>342</v>
      </c>
      <c r="B1010" s="243" t="str">
        <f>VLOOKUP(A1010,'Web Based Remittances'!A:C,3,0)</f>
        <v>405r710m</v>
      </c>
      <c r="C1010" t="s">
        <v>277</v>
      </c>
      <c r="D1010" t="s">
        <v>278</v>
      </c>
      <c r="E1010">
        <v>6142430</v>
      </c>
    </row>
    <row r="1011" spans="1:5" x14ac:dyDescent="0.2">
      <c r="A1011" t="s">
        <v>342</v>
      </c>
      <c r="B1011" s="243" t="str">
        <f>VLOOKUP(A1011,'Web Based Remittances'!A:C,3,0)</f>
        <v>405r710m</v>
      </c>
      <c r="C1011" t="s">
        <v>279</v>
      </c>
      <c r="D1011" t="s">
        <v>280</v>
      </c>
      <c r="E1011">
        <v>6142433</v>
      </c>
    </row>
    <row r="1012" spans="1:5" x14ac:dyDescent="0.2">
      <c r="A1012" t="s">
        <v>342</v>
      </c>
      <c r="B1012" s="243" t="str">
        <f>VLOOKUP(A1012,'Web Based Remittances'!A:C,3,0)</f>
        <v>405r710m</v>
      </c>
      <c r="C1012" t="s">
        <v>281</v>
      </c>
      <c r="D1012" t="s">
        <v>282</v>
      </c>
      <c r="E1012">
        <v>6142440</v>
      </c>
    </row>
    <row r="1013" spans="1:5" x14ac:dyDescent="0.2">
      <c r="A1013" t="s">
        <v>342</v>
      </c>
      <c r="B1013" s="243" t="str">
        <f>VLOOKUP(A1013,'Web Based Remittances'!A:C,3,0)</f>
        <v>405r710m</v>
      </c>
      <c r="C1013" t="s">
        <v>283</v>
      </c>
      <c r="D1013" t="s">
        <v>284</v>
      </c>
      <c r="E1013">
        <v>6142434</v>
      </c>
    </row>
    <row r="1014" spans="1:5" x14ac:dyDescent="0.2">
      <c r="A1014" t="s">
        <v>342</v>
      </c>
      <c r="B1014" s="243" t="str">
        <f>VLOOKUP(A1014,'Web Based Remittances'!A:C,3,0)</f>
        <v>405r710m</v>
      </c>
      <c r="C1014" t="s">
        <v>285</v>
      </c>
      <c r="D1014" t="s">
        <v>286</v>
      </c>
      <c r="E1014">
        <v>6146100</v>
      </c>
    </row>
    <row r="1015" spans="1:5" x14ac:dyDescent="0.2">
      <c r="A1015" t="s">
        <v>342</v>
      </c>
      <c r="B1015" s="243" t="str">
        <f>VLOOKUP(A1015,'Web Based Remittances'!A:C,3,0)</f>
        <v>405r710m</v>
      </c>
      <c r="C1015" t="s">
        <v>287</v>
      </c>
      <c r="D1015" t="s">
        <v>288</v>
      </c>
      <c r="E1015">
        <v>6140000</v>
      </c>
    </row>
    <row r="1016" spans="1:5" x14ac:dyDescent="0.2">
      <c r="A1016" t="s">
        <v>342</v>
      </c>
      <c r="B1016" s="243" t="str">
        <f>VLOOKUP(A1016,'Web Based Remittances'!A:C,3,0)</f>
        <v>405r710m</v>
      </c>
      <c r="C1016" t="s">
        <v>289</v>
      </c>
      <c r="D1016" t="s">
        <v>290</v>
      </c>
      <c r="E1016">
        <v>6121600</v>
      </c>
    </row>
    <row r="1017" spans="1:5" x14ac:dyDescent="0.2">
      <c r="A1017" t="s">
        <v>342</v>
      </c>
      <c r="B1017" s="243" t="str">
        <f>VLOOKUP(A1017,'Web Based Remittances'!A:C,3,0)</f>
        <v>405r710m</v>
      </c>
      <c r="C1017" t="s">
        <v>291</v>
      </c>
      <c r="D1017" t="s">
        <v>292</v>
      </c>
      <c r="E1017">
        <v>6151110</v>
      </c>
    </row>
    <row r="1018" spans="1:5" x14ac:dyDescent="0.2">
      <c r="A1018" t="s">
        <v>342</v>
      </c>
      <c r="B1018" s="243" t="str">
        <f>VLOOKUP(A1018,'Web Based Remittances'!A:C,3,0)</f>
        <v>405r710m</v>
      </c>
      <c r="C1018" t="s">
        <v>293</v>
      </c>
      <c r="D1018" t="s">
        <v>294</v>
      </c>
      <c r="E1018">
        <v>6140200</v>
      </c>
    </row>
    <row r="1019" spans="1:5" x14ac:dyDescent="0.2">
      <c r="A1019" t="s">
        <v>342</v>
      </c>
      <c r="B1019" s="243" t="str">
        <f>VLOOKUP(A1019,'Web Based Remittances'!A:C,3,0)</f>
        <v>405r710m</v>
      </c>
      <c r="C1019" t="s">
        <v>295</v>
      </c>
      <c r="D1019" t="s">
        <v>296</v>
      </c>
      <c r="E1019">
        <v>6111000</v>
      </c>
    </row>
    <row r="1020" spans="1:5" x14ac:dyDescent="0.2">
      <c r="A1020" t="s">
        <v>342</v>
      </c>
      <c r="B1020" s="243" t="str">
        <f>VLOOKUP(A1020,'Web Based Remittances'!A:C,3,0)</f>
        <v>405r710m</v>
      </c>
      <c r="C1020" t="s">
        <v>297</v>
      </c>
      <c r="D1020" t="s">
        <v>298</v>
      </c>
      <c r="E1020">
        <v>6170100</v>
      </c>
    </row>
    <row r="1021" spans="1:5" x14ac:dyDescent="0.2">
      <c r="A1021" t="s">
        <v>342</v>
      </c>
      <c r="B1021" s="243" t="str">
        <f>VLOOKUP(A1021,'Web Based Remittances'!A:C,3,0)</f>
        <v>405r710m</v>
      </c>
      <c r="C1021" t="s">
        <v>299</v>
      </c>
      <c r="D1021" t="s">
        <v>300</v>
      </c>
      <c r="E1021">
        <v>6170110</v>
      </c>
    </row>
    <row r="1022" spans="1:5" x14ac:dyDescent="0.2">
      <c r="A1022" t="s">
        <v>342</v>
      </c>
      <c r="B1022" s="243" t="str">
        <f>VLOOKUP(A1022,'Web Based Remittances'!A:C,3,0)</f>
        <v>405r710m</v>
      </c>
      <c r="C1022" t="s">
        <v>301</v>
      </c>
      <c r="D1022" t="s">
        <v>302</v>
      </c>
      <c r="E1022">
        <v>6181400</v>
      </c>
    </row>
    <row r="1023" spans="1:5" x14ac:dyDescent="0.2">
      <c r="A1023" t="s">
        <v>342</v>
      </c>
      <c r="B1023" s="243" t="str">
        <f>VLOOKUP(A1023,'Web Based Remittances'!A:C,3,0)</f>
        <v>405r710m</v>
      </c>
      <c r="C1023" t="s">
        <v>303</v>
      </c>
      <c r="D1023" t="s">
        <v>304</v>
      </c>
      <c r="E1023">
        <v>6181500</v>
      </c>
    </row>
    <row r="1024" spans="1:5" x14ac:dyDescent="0.2">
      <c r="A1024" t="s">
        <v>342</v>
      </c>
      <c r="B1024" s="243" t="str">
        <f>VLOOKUP(A1024,'Web Based Remittances'!A:C,3,0)</f>
        <v>405r710m</v>
      </c>
      <c r="C1024" t="s">
        <v>305</v>
      </c>
      <c r="D1024" t="s">
        <v>306</v>
      </c>
      <c r="E1024">
        <v>6110610</v>
      </c>
    </row>
    <row r="1025" spans="1:5" x14ac:dyDescent="0.2">
      <c r="A1025" t="s">
        <v>342</v>
      </c>
      <c r="B1025" s="243" t="str">
        <f>VLOOKUP(A1025,'Web Based Remittances'!A:C,3,0)</f>
        <v>405r710m</v>
      </c>
      <c r="C1025" t="s">
        <v>307</v>
      </c>
      <c r="D1025" t="s">
        <v>308</v>
      </c>
      <c r="E1025">
        <v>6122340</v>
      </c>
    </row>
    <row r="1026" spans="1:5" x14ac:dyDescent="0.2">
      <c r="A1026" t="s">
        <v>342</v>
      </c>
      <c r="B1026" s="243" t="str">
        <f>VLOOKUP(A1026,'Web Based Remittances'!A:C,3,0)</f>
        <v>405r710m</v>
      </c>
      <c r="C1026" t="s">
        <v>309</v>
      </c>
      <c r="D1026" t="s">
        <v>310</v>
      </c>
      <c r="E1026">
        <v>4190170</v>
      </c>
    </row>
    <row r="1027" spans="1:5" x14ac:dyDescent="0.2">
      <c r="A1027" t="s">
        <v>342</v>
      </c>
      <c r="B1027" s="243" t="str">
        <f>VLOOKUP(A1027,'Web Based Remittances'!A:C,3,0)</f>
        <v>405r710m</v>
      </c>
      <c r="C1027" t="s">
        <v>311</v>
      </c>
      <c r="D1027" t="s">
        <v>312</v>
      </c>
      <c r="E1027">
        <v>4190430</v>
      </c>
    </row>
    <row r="1028" spans="1:5" x14ac:dyDescent="0.2">
      <c r="A1028" t="s">
        <v>342</v>
      </c>
      <c r="B1028" s="243" t="str">
        <f>VLOOKUP(A1028,'Web Based Remittances'!A:C,3,0)</f>
        <v>405r710m</v>
      </c>
      <c r="C1028" t="s">
        <v>313</v>
      </c>
      <c r="D1028" t="s">
        <v>314</v>
      </c>
      <c r="E1028">
        <v>6181510</v>
      </c>
    </row>
    <row r="1029" spans="1:5" x14ac:dyDescent="0.2">
      <c r="A1029" t="s">
        <v>342</v>
      </c>
      <c r="B1029" s="243" t="str">
        <f>VLOOKUP(A1029,'Web Based Remittances'!A:C,3,0)</f>
        <v>405r710m</v>
      </c>
      <c r="C1029" t="s">
        <v>315</v>
      </c>
      <c r="D1029" t="s">
        <v>316</v>
      </c>
      <c r="E1029">
        <v>6180210</v>
      </c>
    </row>
    <row r="1030" spans="1:5" x14ac:dyDescent="0.2">
      <c r="A1030" t="s">
        <v>342</v>
      </c>
      <c r="B1030" s="243" t="str">
        <f>VLOOKUP(A1030,'Web Based Remittances'!A:C,3,0)</f>
        <v>405r710m</v>
      </c>
      <c r="C1030" t="s">
        <v>317</v>
      </c>
      <c r="D1030" t="s">
        <v>318</v>
      </c>
      <c r="E1030">
        <v>6180200</v>
      </c>
    </row>
    <row r="1031" spans="1:5" x14ac:dyDescent="0.2">
      <c r="A1031" t="s">
        <v>342</v>
      </c>
      <c r="B1031" s="243" t="str">
        <f>VLOOKUP(A1031,'Web Based Remittances'!A:C,3,0)</f>
        <v>405r710m</v>
      </c>
      <c r="C1031" t="s">
        <v>319</v>
      </c>
      <c r="D1031" t="s">
        <v>320</v>
      </c>
      <c r="E1031">
        <v>6180230</v>
      </c>
    </row>
    <row r="1032" spans="1:5" x14ac:dyDescent="0.2">
      <c r="A1032" t="s">
        <v>342</v>
      </c>
      <c r="B1032" s="243" t="str">
        <f>VLOOKUP(A1032,'Web Based Remittances'!A:C,3,0)</f>
        <v>405r710m</v>
      </c>
      <c r="C1032" t="s">
        <v>321</v>
      </c>
      <c r="D1032" t="s">
        <v>272</v>
      </c>
      <c r="E1032">
        <v>6180260</v>
      </c>
    </row>
    <row r="1033" spans="1:5" x14ac:dyDescent="0.2">
      <c r="A1033" t="s">
        <v>342</v>
      </c>
      <c r="B1033" s="243" t="str">
        <f>VLOOKUP(A1033,'Web Based Remittances'!A:C,3,0)</f>
        <v>405r710m</v>
      </c>
      <c r="C1033" t="s">
        <v>322</v>
      </c>
      <c r="D1033" t="s">
        <v>323</v>
      </c>
      <c r="E1033">
        <v>6180261</v>
      </c>
    </row>
    <row r="1034" spans="1:5" x14ac:dyDescent="0.2">
      <c r="A1034" t="s">
        <v>342</v>
      </c>
      <c r="B1034" s="243" t="str">
        <f>VLOOKUP(A1034,'Web Based Remittances'!A:C,3,0)</f>
        <v>405r710m</v>
      </c>
      <c r="C1034" t="s">
        <v>324</v>
      </c>
      <c r="D1034" t="s">
        <v>325</v>
      </c>
      <c r="E1034">
        <v>6180262</v>
      </c>
    </row>
    <row r="1035" spans="1:5" x14ac:dyDescent="0.2">
      <c r="A1035" t="s">
        <v>342</v>
      </c>
      <c r="B1035" s="243" t="str">
        <f>VLOOKUP(A1035,'Web Based Remittances'!A:C,3,0)</f>
        <v>405r710m</v>
      </c>
      <c r="C1035" t="s">
        <v>326</v>
      </c>
      <c r="D1035" t="s">
        <v>280</v>
      </c>
      <c r="E1035">
        <v>6180263</v>
      </c>
    </row>
    <row r="1036" spans="1:5" x14ac:dyDescent="0.2">
      <c r="A1036" t="s">
        <v>342</v>
      </c>
      <c r="B1036" s="243" t="str">
        <f>VLOOKUP(A1036,'Web Based Remittances'!A:C,3,0)</f>
        <v>405r710m</v>
      </c>
      <c r="C1036" t="s">
        <v>327</v>
      </c>
      <c r="D1036" t="s">
        <v>328</v>
      </c>
      <c r="E1036">
        <v>6180264</v>
      </c>
    </row>
    <row r="1037" spans="1:5" x14ac:dyDescent="0.2">
      <c r="A1037" t="s">
        <v>343</v>
      </c>
      <c r="B1037" s="243" t="str">
        <f>VLOOKUP(A1037,'Web Based Remittances'!A:C,3,0)</f>
        <v>6s938g</v>
      </c>
      <c r="C1037" t="s">
        <v>200</v>
      </c>
      <c r="D1037" t="s">
        <v>201</v>
      </c>
      <c r="E1037">
        <v>4190105</v>
      </c>
    </row>
    <row r="1038" spans="1:5" x14ac:dyDescent="0.2">
      <c r="A1038" t="s">
        <v>343</v>
      </c>
      <c r="B1038" s="243" t="str">
        <f>VLOOKUP(A1038,'Web Based Remittances'!A:C,3,0)</f>
        <v>6s938g</v>
      </c>
      <c r="C1038" t="s">
        <v>202</v>
      </c>
      <c r="D1038" t="s">
        <v>203</v>
      </c>
      <c r="E1038">
        <v>4190110</v>
      </c>
    </row>
    <row r="1039" spans="1:5" x14ac:dyDescent="0.2">
      <c r="A1039" t="s">
        <v>343</v>
      </c>
      <c r="B1039" s="243" t="str">
        <f>VLOOKUP(A1039,'Web Based Remittances'!A:C,3,0)</f>
        <v>6s938g</v>
      </c>
      <c r="C1039" t="s">
        <v>204</v>
      </c>
      <c r="D1039" t="s">
        <v>205</v>
      </c>
      <c r="E1039">
        <v>4190120</v>
      </c>
    </row>
    <row r="1040" spans="1:5" x14ac:dyDescent="0.2">
      <c r="A1040" t="s">
        <v>343</v>
      </c>
      <c r="B1040" s="243" t="str">
        <f>VLOOKUP(A1040,'Web Based Remittances'!A:C,3,0)</f>
        <v>6s938g</v>
      </c>
      <c r="C1040" t="s">
        <v>206</v>
      </c>
      <c r="D1040" t="s">
        <v>207</v>
      </c>
      <c r="E1040">
        <v>4190140</v>
      </c>
    </row>
    <row r="1041" spans="1:5" x14ac:dyDescent="0.2">
      <c r="A1041" t="s">
        <v>343</v>
      </c>
      <c r="B1041" s="243" t="str">
        <f>VLOOKUP(A1041,'Web Based Remittances'!A:C,3,0)</f>
        <v>6s938g</v>
      </c>
      <c r="C1041" t="s">
        <v>208</v>
      </c>
      <c r="D1041" t="s">
        <v>209</v>
      </c>
      <c r="E1041">
        <v>4190160</v>
      </c>
    </row>
    <row r="1042" spans="1:5" x14ac:dyDescent="0.2">
      <c r="A1042" t="s">
        <v>343</v>
      </c>
      <c r="B1042" s="243" t="str">
        <f>VLOOKUP(A1042,'Web Based Remittances'!A:C,3,0)</f>
        <v>6s938g</v>
      </c>
      <c r="C1042" t="s">
        <v>210</v>
      </c>
      <c r="D1042" t="s">
        <v>211</v>
      </c>
      <c r="E1042">
        <v>4190390</v>
      </c>
    </row>
    <row r="1043" spans="1:5" x14ac:dyDescent="0.2">
      <c r="A1043" t="s">
        <v>343</v>
      </c>
      <c r="B1043" s="243" t="str">
        <f>VLOOKUP(A1043,'Web Based Remittances'!A:C,3,0)</f>
        <v>6s938g</v>
      </c>
      <c r="C1043" t="s">
        <v>212</v>
      </c>
      <c r="D1043" t="s">
        <v>213</v>
      </c>
      <c r="E1043">
        <v>4191900</v>
      </c>
    </row>
    <row r="1044" spans="1:5" x14ac:dyDescent="0.2">
      <c r="A1044" t="s">
        <v>343</v>
      </c>
      <c r="B1044" s="243" t="str">
        <f>VLOOKUP(A1044,'Web Based Remittances'!A:C,3,0)</f>
        <v>6s938g</v>
      </c>
      <c r="C1044" t="s">
        <v>214</v>
      </c>
      <c r="D1044" t="s">
        <v>215</v>
      </c>
      <c r="E1044">
        <v>4191100</v>
      </c>
    </row>
    <row r="1045" spans="1:5" x14ac:dyDescent="0.2">
      <c r="A1045" t="s">
        <v>343</v>
      </c>
      <c r="B1045" s="243" t="str">
        <f>VLOOKUP(A1045,'Web Based Remittances'!A:C,3,0)</f>
        <v>6s938g</v>
      </c>
      <c r="C1045" t="s">
        <v>216</v>
      </c>
      <c r="D1045" t="s">
        <v>217</v>
      </c>
      <c r="E1045">
        <v>4191110</v>
      </c>
    </row>
    <row r="1046" spans="1:5" x14ac:dyDescent="0.2">
      <c r="A1046" t="s">
        <v>343</v>
      </c>
      <c r="B1046" s="243" t="str">
        <f>VLOOKUP(A1046,'Web Based Remittances'!A:C,3,0)</f>
        <v>6s938g</v>
      </c>
      <c r="C1046" t="s">
        <v>218</v>
      </c>
      <c r="D1046" t="s">
        <v>219</v>
      </c>
      <c r="E1046">
        <v>4191600</v>
      </c>
    </row>
    <row r="1047" spans="1:5" x14ac:dyDescent="0.2">
      <c r="A1047" t="s">
        <v>343</v>
      </c>
      <c r="B1047" s="243" t="str">
        <f>VLOOKUP(A1047,'Web Based Remittances'!A:C,3,0)</f>
        <v>6s938g</v>
      </c>
      <c r="C1047" t="s">
        <v>220</v>
      </c>
      <c r="D1047" t="s">
        <v>221</v>
      </c>
      <c r="E1047">
        <v>4191610</v>
      </c>
    </row>
    <row r="1048" spans="1:5" x14ac:dyDescent="0.2">
      <c r="A1048" t="s">
        <v>343</v>
      </c>
      <c r="B1048" s="243" t="str">
        <f>VLOOKUP(A1048,'Web Based Remittances'!A:C,3,0)</f>
        <v>6s938g</v>
      </c>
      <c r="C1048" t="s">
        <v>222</v>
      </c>
      <c r="D1048" t="s">
        <v>223</v>
      </c>
      <c r="E1048">
        <v>4190410</v>
      </c>
    </row>
    <row r="1049" spans="1:5" x14ac:dyDescent="0.2">
      <c r="A1049" t="s">
        <v>343</v>
      </c>
      <c r="B1049" s="243" t="str">
        <f>VLOOKUP(A1049,'Web Based Remittances'!A:C,3,0)</f>
        <v>6s938g</v>
      </c>
      <c r="C1049" t="s">
        <v>224</v>
      </c>
      <c r="D1049" t="s">
        <v>225</v>
      </c>
      <c r="E1049">
        <v>4190420</v>
      </c>
    </row>
    <row r="1050" spans="1:5" x14ac:dyDescent="0.2">
      <c r="A1050" t="s">
        <v>343</v>
      </c>
      <c r="B1050" s="243" t="str">
        <f>VLOOKUP(A1050,'Web Based Remittances'!A:C,3,0)</f>
        <v>6s938g</v>
      </c>
      <c r="C1050" t="s">
        <v>226</v>
      </c>
      <c r="D1050" t="s">
        <v>227</v>
      </c>
      <c r="E1050">
        <v>4190200</v>
      </c>
    </row>
    <row r="1051" spans="1:5" x14ac:dyDescent="0.2">
      <c r="A1051" t="s">
        <v>343</v>
      </c>
      <c r="B1051" s="243" t="str">
        <f>VLOOKUP(A1051,'Web Based Remittances'!A:C,3,0)</f>
        <v>6s938g</v>
      </c>
      <c r="C1051" t="s">
        <v>228</v>
      </c>
      <c r="D1051" t="s">
        <v>229</v>
      </c>
      <c r="E1051">
        <v>4190386</v>
      </c>
    </row>
    <row r="1052" spans="1:5" x14ac:dyDescent="0.2">
      <c r="A1052" t="s">
        <v>343</v>
      </c>
      <c r="B1052" s="243" t="str">
        <f>VLOOKUP(A1052,'Web Based Remittances'!A:C,3,0)</f>
        <v>6s938g</v>
      </c>
      <c r="C1052" t="s">
        <v>230</v>
      </c>
      <c r="D1052" t="s">
        <v>231</v>
      </c>
      <c r="E1052">
        <v>4190387</v>
      </c>
    </row>
    <row r="1053" spans="1:5" x14ac:dyDescent="0.2">
      <c r="A1053" t="s">
        <v>343</v>
      </c>
      <c r="B1053" s="243" t="str">
        <f>VLOOKUP(A1053,'Web Based Remittances'!A:C,3,0)</f>
        <v>6s938g</v>
      </c>
      <c r="C1053" t="s">
        <v>232</v>
      </c>
      <c r="D1053" t="s">
        <v>233</v>
      </c>
      <c r="E1053">
        <v>4190388</v>
      </c>
    </row>
    <row r="1054" spans="1:5" x14ac:dyDescent="0.2">
      <c r="A1054" t="s">
        <v>343</v>
      </c>
      <c r="B1054" s="243" t="str">
        <f>VLOOKUP(A1054,'Web Based Remittances'!A:C,3,0)</f>
        <v>6s938g</v>
      </c>
      <c r="C1054" t="s">
        <v>234</v>
      </c>
      <c r="D1054" t="s">
        <v>235</v>
      </c>
      <c r="E1054">
        <v>4190380</v>
      </c>
    </row>
    <row r="1055" spans="1:5" x14ac:dyDescent="0.2">
      <c r="A1055" t="s">
        <v>343</v>
      </c>
      <c r="B1055" s="243" t="str">
        <f>VLOOKUP(A1055,'Web Based Remittances'!A:C,3,0)</f>
        <v>6s938g</v>
      </c>
      <c r="C1055" t="s">
        <v>236</v>
      </c>
      <c r="D1055" t="s">
        <v>237</v>
      </c>
      <c r="E1055">
        <v>4190205</v>
      </c>
    </row>
    <row r="1056" spans="1:5" x14ac:dyDescent="0.2">
      <c r="A1056" t="s">
        <v>343</v>
      </c>
      <c r="B1056" s="243" t="str">
        <f>VLOOKUP(A1056,'Web Based Remittances'!A:C,3,0)</f>
        <v>6s938g</v>
      </c>
      <c r="C1056" t="s">
        <v>238</v>
      </c>
      <c r="D1056" t="s">
        <v>239</v>
      </c>
      <c r="E1056">
        <v>4190210</v>
      </c>
    </row>
    <row r="1057" spans="1:5" x14ac:dyDescent="0.2">
      <c r="A1057" t="s">
        <v>343</v>
      </c>
      <c r="B1057" s="243" t="str">
        <f>VLOOKUP(A1057,'Web Based Remittances'!A:C,3,0)</f>
        <v>6s938g</v>
      </c>
      <c r="C1057" t="s">
        <v>14</v>
      </c>
      <c r="D1057" t="s">
        <v>240</v>
      </c>
      <c r="E1057">
        <v>6110000</v>
      </c>
    </row>
    <row r="1058" spans="1:5" x14ac:dyDescent="0.2">
      <c r="A1058" t="s">
        <v>343</v>
      </c>
      <c r="B1058" s="243" t="str">
        <f>VLOOKUP(A1058,'Web Based Remittances'!A:C,3,0)</f>
        <v>6s938g</v>
      </c>
      <c r="C1058" t="s">
        <v>23</v>
      </c>
      <c r="D1058" t="s">
        <v>241</v>
      </c>
      <c r="E1058">
        <v>6110020</v>
      </c>
    </row>
    <row r="1059" spans="1:5" x14ac:dyDescent="0.2">
      <c r="A1059" t="s">
        <v>343</v>
      </c>
      <c r="B1059" s="243" t="str">
        <f>VLOOKUP(A1059,'Web Based Remittances'!A:C,3,0)</f>
        <v>6s938g</v>
      </c>
      <c r="C1059" t="s">
        <v>31</v>
      </c>
      <c r="D1059" t="s">
        <v>242</v>
      </c>
      <c r="E1059">
        <v>6110600</v>
      </c>
    </row>
    <row r="1060" spans="1:5" x14ac:dyDescent="0.2">
      <c r="A1060" t="s">
        <v>343</v>
      </c>
      <c r="B1060" s="243" t="str">
        <f>VLOOKUP(A1060,'Web Based Remittances'!A:C,3,0)</f>
        <v>6s938g</v>
      </c>
      <c r="C1060" t="s">
        <v>38</v>
      </c>
      <c r="D1060" t="s">
        <v>243</v>
      </c>
      <c r="E1060">
        <v>6110720</v>
      </c>
    </row>
    <row r="1061" spans="1:5" x14ac:dyDescent="0.2">
      <c r="A1061" t="s">
        <v>343</v>
      </c>
      <c r="B1061" s="243" t="str">
        <f>VLOOKUP(A1061,'Web Based Remittances'!A:C,3,0)</f>
        <v>6s938g</v>
      </c>
      <c r="C1061" t="s">
        <v>42</v>
      </c>
      <c r="D1061" t="s">
        <v>244</v>
      </c>
      <c r="E1061">
        <v>6110860</v>
      </c>
    </row>
    <row r="1062" spans="1:5" x14ac:dyDescent="0.2">
      <c r="A1062" t="s">
        <v>343</v>
      </c>
      <c r="B1062" s="243" t="str">
        <f>VLOOKUP(A1062,'Web Based Remittances'!A:C,3,0)</f>
        <v>6s938g</v>
      </c>
      <c r="C1062" t="s">
        <v>46</v>
      </c>
      <c r="D1062" t="s">
        <v>245</v>
      </c>
      <c r="E1062">
        <v>6110800</v>
      </c>
    </row>
    <row r="1063" spans="1:5" x14ac:dyDescent="0.2">
      <c r="A1063" t="s">
        <v>343</v>
      </c>
      <c r="B1063" s="243" t="str">
        <f>VLOOKUP(A1063,'Web Based Remittances'!A:C,3,0)</f>
        <v>6s938g</v>
      </c>
      <c r="C1063" t="s">
        <v>50</v>
      </c>
      <c r="D1063" t="s">
        <v>246</v>
      </c>
      <c r="E1063">
        <v>6110640</v>
      </c>
    </row>
    <row r="1064" spans="1:5" x14ac:dyDescent="0.2">
      <c r="A1064" t="s">
        <v>343</v>
      </c>
      <c r="B1064" s="243" t="str">
        <f>VLOOKUP(A1064,'Web Based Remittances'!A:C,3,0)</f>
        <v>6s938g</v>
      </c>
      <c r="C1064" t="s">
        <v>247</v>
      </c>
      <c r="D1064" t="s">
        <v>248</v>
      </c>
      <c r="E1064">
        <v>6116300</v>
      </c>
    </row>
    <row r="1065" spans="1:5" x14ac:dyDescent="0.2">
      <c r="A1065" t="s">
        <v>343</v>
      </c>
      <c r="B1065" s="243" t="str">
        <f>VLOOKUP(A1065,'Web Based Remittances'!A:C,3,0)</f>
        <v>6s938g</v>
      </c>
      <c r="C1065" t="s">
        <v>249</v>
      </c>
      <c r="D1065" t="s">
        <v>250</v>
      </c>
      <c r="E1065">
        <v>6116200</v>
      </c>
    </row>
    <row r="1066" spans="1:5" x14ac:dyDescent="0.2">
      <c r="A1066" t="s">
        <v>343</v>
      </c>
      <c r="B1066" s="243" t="str">
        <f>VLOOKUP(A1066,'Web Based Remittances'!A:C,3,0)</f>
        <v>6s938g</v>
      </c>
      <c r="C1066" t="s">
        <v>251</v>
      </c>
      <c r="D1066" t="s">
        <v>252</v>
      </c>
      <c r="E1066">
        <v>6116610</v>
      </c>
    </row>
    <row r="1067" spans="1:5" x14ac:dyDescent="0.2">
      <c r="A1067" t="s">
        <v>343</v>
      </c>
      <c r="B1067" s="243" t="str">
        <f>VLOOKUP(A1067,'Web Based Remittances'!A:C,3,0)</f>
        <v>6s938g</v>
      </c>
      <c r="C1067" t="s">
        <v>253</v>
      </c>
      <c r="D1067" t="s">
        <v>254</v>
      </c>
      <c r="E1067">
        <v>6116600</v>
      </c>
    </row>
    <row r="1068" spans="1:5" x14ac:dyDescent="0.2">
      <c r="A1068" t="s">
        <v>343</v>
      </c>
      <c r="B1068" s="243" t="str">
        <f>VLOOKUP(A1068,'Web Based Remittances'!A:C,3,0)</f>
        <v>6s938g</v>
      </c>
      <c r="C1068" t="s">
        <v>255</v>
      </c>
      <c r="D1068" t="s">
        <v>256</v>
      </c>
      <c r="E1068">
        <v>6121000</v>
      </c>
    </row>
    <row r="1069" spans="1:5" x14ac:dyDescent="0.2">
      <c r="A1069" t="s">
        <v>343</v>
      </c>
      <c r="B1069" s="243" t="str">
        <f>VLOOKUP(A1069,'Web Based Remittances'!A:C,3,0)</f>
        <v>6s938g</v>
      </c>
      <c r="C1069" t="s">
        <v>257</v>
      </c>
      <c r="D1069" t="s">
        <v>258</v>
      </c>
      <c r="E1069">
        <v>6122310</v>
      </c>
    </row>
    <row r="1070" spans="1:5" x14ac:dyDescent="0.2">
      <c r="A1070" t="s">
        <v>343</v>
      </c>
      <c r="B1070" s="243" t="str">
        <f>VLOOKUP(A1070,'Web Based Remittances'!A:C,3,0)</f>
        <v>6s938g</v>
      </c>
      <c r="C1070" t="s">
        <v>259</v>
      </c>
      <c r="D1070" t="s">
        <v>260</v>
      </c>
      <c r="E1070">
        <v>6122110</v>
      </c>
    </row>
    <row r="1071" spans="1:5" x14ac:dyDescent="0.2">
      <c r="A1071" t="s">
        <v>343</v>
      </c>
      <c r="B1071" s="243" t="str">
        <f>VLOOKUP(A1071,'Web Based Remittances'!A:C,3,0)</f>
        <v>6s938g</v>
      </c>
      <c r="C1071" t="s">
        <v>261</v>
      </c>
      <c r="D1071" t="s">
        <v>262</v>
      </c>
      <c r="E1071">
        <v>6120800</v>
      </c>
    </row>
    <row r="1072" spans="1:5" x14ac:dyDescent="0.2">
      <c r="A1072" t="s">
        <v>343</v>
      </c>
      <c r="B1072" s="243" t="str">
        <f>VLOOKUP(A1072,'Web Based Remittances'!A:C,3,0)</f>
        <v>6s938g</v>
      </c>
      <c r="C1072" t="s">
        <v>263</v>
      </c>
      <c r="D1072" t="s">
        <v>264</v>
      </c>
      <c r="E1072">
        <v>6120220</v>
      </c>
    </row>
    <row r="1073" spans="1:5" x14ac:dyDescent="0.2">
      <c r="A1073" t="s">
        <v>343</v>
      </c>
      <c r="B1073" s="243" t="str">
        <f>VLOOKUP(A1073,'Web Based Remittances'!A:C,3,0)</f>
        <v>6s938g</v>
      </c>
      <c r="C1073" t="s">
        <v>265</v>
      </c>
      <c r="D1073" t="s">
        <v>266</v>
      </c>
      <c r="E1073">
        <v>6120600</v>
      </c>
    </row>
    <row r="1074" spans="1:5" x14ac:dyDescent="0.2">
      <c r="A1074" t="s">
        <v>343</v>
      </c>
      <c r="B1074" s="243" t="str">
        <f>VLOOKUP(A1074,'Web Based Remittances'!A:C,3,0)</f>
        <v>6s938g</v>
      </c>
      <c r="C1074" t="s">
        <v>267</v>
      </c>
      <c r="D1074" t="s">
        <v>268</v>
      </c>
      <c r="E1074">
        <v>6120400</v>
      </c>
    </row>
    <row r="1075" spans="1:5" x14ac:dyDescent="0.2">
      <c r="A1075" t="s">
        <v>343</v>
      </c>
      <c r="B1075" s="243" t="str">
        <f>VLOOKUP(A1075,'Web Based Remittances'!A:C,3,0)</f>
        <v>6s938g</v>
      </c>
      <c r="C1075" t="s">
        <v>269</v>
      </c>
      <c r="D1075" t="s">
        <v>270</v>
      </c>
      <c r="E1075">
        <v>6140130</v>
      </c>
    </row>
    <row r="1076" spans="1:5" x14ac:dyDescent="0.2">
      <c r="A1076" t="s">
        <v>343</v>
      </c>
      <c r="B1076" s="243" t="str">
        <f>VLOOKUP(A1076,'Web Based Remittances'!A:C,3,0)</f>
        <v>6s938g</v>
      </c>
      <c r="C1076" t="s">
        <v>271</v>
      </c>
      <c r="D1076" t="s">
        <v>272</v>
      </c>
      <c r="E1076">
        <v>6142460</v>
      </c>
    </row>
    <row r="1077" spans="1:5" x14ac:dyDescent="0.2">
      <c r="A1077" t="s">
        <v>343</v>
      </c>
      <c r="B1077" s="243" t="str">
        <f>VLOOKUP(A1077,'Web Based Remittances'!A:C,3,0)</f>
        <v>6s938g</v>
      </c>
      <c r="C1077" t="s">
        <v>273</v>
      </c>
      <c r="D1077" t="s">
        <v>274</v>
      </c>
      <c r="E1077">
        <v>6142431</v>
      </c>
    </row>
    <row r="1078" spans="1:5" x14ac:dyDescent="0.2">
      <c r="A1078" t="s">
        <v>343</v>
      </c>
      <c r="B1078" s="243" t="str">
        <f>VLOOKUP(A1078,'Web Based Remittances'!A:C,3,0)</f>
        <v>6s938g</v>
      </c>
      <c r="C1078" t="s">
        <v>275</v>
      </c>
      <c r="D1078" t="s">
        <v>276</v>
      </c>
      <c r="E1078">
        <v>6142432</v>
      </c>
    </row>
    <row r="1079" spans="1:5" x14ac:dyDescent="0.2">
      <c r="A1079" t="s">
        <v>343</v>
      </c>
      <c r="B1079" s="243" t="str">
        <f>VLOOKUP(A1079,'Web Based Remittances'!A:C,3,0)</f>
        <v>6s938g</v>
      </c>
      <c r="C1079" t="s">
        <v>277</v>
      </c>
      <c r="D1079" t="s">
        <v>278</v>
      </c>
      <c r="E1079">
        <v>6142430</v>
      </c>
    </row>
    <row r="1080" spans="1:5" x14ac:dyDescent="0.2">
      <c r="A1080" t="s">
        <v>343</v>
      </c>
      <c r="B1080" s="243" t="str">
        <f>VLOOKUP(A1080,'Web Based Remittances'!A:C,3,0)</f>
        <v>6s938g</v>
      </c>
      <c r="C1080" t="s">
        <v>279</v>
      </c>
      <c r="D1080" t="s">
        <v>280</v>
      </c>
      <c r="E1080">
        <v>6142433</v>
      </c>
    </row>
    <row r="1081" spans="1:5" x14ac:dyDescent="0.2">
      <c r="A1081" t="s">
        <v>343</v>
      </c>
      <c r="B1081" s="243" t="str">
        <f>VLOOKUP(A1081,'Web Based Remittances'!A:C,3,0)</f>
        <v>6s938g</v>
      </c>
      <c r="C1081" t="s">
        <v>281</v>
      </c>
      <c r="D1081" t="s">
        <v>282</v>
      </c>
      <c r="E1081">
        <v>6142440</v>
      </c>
    </row>
    <row r="1082" spans="1:5" x14ac:dyDescent="0.2">
      <c r="A1082" t="s">
        <v>343</v>
      </c>
      <c r="B1082" s="243" t="str">
        <f>VLOOKUP(A1082,'Web Based Remittances'!A:C,3,0)</f>
        <v>6s938g</v>
      </c>
      <c r="C1082" t="s">
        <v>283</v>
      </c>
      <c r="D1082" t="s">
        <v>284</v>
      </c>
      <c r="E1082">
        <v>6142434</v>
      </c>
    </row>
    <row r="1083" spans="1:5" x14ac:dyDescent="0.2">
      <c r="A1083" t="s">
        <v>343</v>
      </c>
      <c r="B1083" s="243" t="str">
        <f>VLOOKUP(A1083,'Web Based Remittances'!A:C,3,0)</f>
        <v>6s938g</v>
      </c>
      <c r="C1083" t="s">
        <v>285</v>
      </c>
      <c r="D1083" t="s">
        <v>286</v>
      </c>
      <c r="E1083">
        <v>6146100</v>
      </c>
    </row>
    <row r="1084" spans="1:5" x14ac:dyDescent="0.2">
      <c r="A1084" t="s">
        <v>343</v>
      </c>
      <c r="B1084" s="243" t="str">
        <f>VLOOKUP(A1084,'Web Based Remittances'!A:C,3,0)</f>
        <v>6s938g</v>
      </c>
      <c r="C1084" t="s">
        <v>287</v>
      </c>
      <c r="D1084" t="s">
        <v>288</v>
      </c>
      <c r="E1084">
        <v>6140000</v>
      </c>
    </row>
    <row r="1085" spans="1:5" x14ac:dyDescent="0.2">
      <c r="A1085" t="s">
        <v>343</v>
      </c>
      <c r="B1085" s="243" t="str">
        <f>VLOOKUP(A1085,'Web Based Remittances'!A:C,3,0)</f>
        <v>6s938g</v>
      </c>
      <c r="C1085" t="s">
        <v>289</v>
      </c>
      <c r="D1085" t="s">
        <v>290</v>
      </c>
      <c r="E1085">
        <v>6121600</v>
      </c>
    </row>
    <row r="1086" spans="1:5" x14ac:dyDescent="0.2">
      <c r="A1086" t="s">
        <v>343</v>
      </c>
      <c r="B1086" s="243" t="str">
        <f>VLOOKUP(A1086,'Web Based Remittances'!A:C,3,0)</f>
        <v>6s938g</v>
      </c>
      <c r="C1086" t="s">
        <v>291</v>
      </c>
      <c r="D1086" t="s">
        <v>292</v>
      </c>
      <c r="E1086">
        <v>6151110</v>
      </c>
    </row>
    <row r="1087" spans="1:5" x14ac:dyDescent="0.2">
      <c r="A1087" t="s">
        <v>343</v>
      </c>
      <c r="B1087" s="243" t="str">
        <f>VLOOKUP(A1087,'Web Based Remittances'!A:C,3,0)</f>
        <v>6s938g</v>
      </c>
      <c r="C1087" t="s">
        <v>293</v>
      </c>
      <c r="D1087" t="s">
        <v>294</v>
      </c>
      <c r="E1087">
        <v>6140200</v>
      </c>
    </row>
    <row r="1088" spans="1:5" x14ac:dyDescent="0.2">
      <c r="A1088" t="s">
        <v>343</v>
      </c>
      <c r="B1088" s="243" t="str">
        <f>VLOOKUP(A1088,'Web Based Remittances'!A:C,3,0)</f>
        <v>6s938g</v>
      </c>
      <c r="C1088" t="s">
        <v>295</v>
      </c>
      <c r="D1088" t="s">
        <v>296</v>
      </c>
      <c r="E1088">
        <v>6111000</v>
      </c>
    </row>
    <row r="1089" spans="1:5" x14ac:dyDescent="0.2">
      <c r="A1089" t="s">
        <v>343</v>
      </c>
      <c r="B1089" s="243" t="str">
        <f>VLOOKUP(A1089,'Web Based Remittances'!A:C,3,0)</f>
        <v>6s938g</v>
      </c>
      <c r="C1089" t="s">
        <v>297</v>
      </c>
      <c r="D1089" t="s">
        <v>298</v>
      </c>
      <c r="E1089">
        <v>6170100</v>
      </c>
    </row>
    <row r="1090" spans="1:5" x14ac:dyDescent="0.2">
      <c r="A1090" t="s">
        <v>343</v>
      </c>
      <c r="B1090" s="243" t="str">
        <f>VLOOKUP(A1090,'Web Based Remittances'!A:C,3,0)</f>
        <v>6s938g</v>
      </c>
      <c r="C1090" t="s">
        <v>299</v>
      </c>
      <c r="D1090" t="s">
        <v>300</v>
      </c>
      <c r="E1090">
        <v>6170110</v>
      </c>
    </row>
    <row r="1091" spans="1:5" x14ac:dyDescent="0.2">
      <c r="A1091" t="s">
        <v>343</v>
      </c>
      <c r="B1091" s="243" t="str">
        <f>VLOOKUP(A1091,'Web Based Remittances'!A:C,3,0)</f>
        <v>6s938g</v>
      </c>
      <c r="C1091" t="s">
        <v>301</v>
      </c>
      <c r="D1091" t="s">
        <v>302</v>
      </c>
      <c r="E1091">
        <v>6181400</v>
      </c>
    </row>
    <row r="1092" spans="1:5" x14ac:dyDescent="0.2">
      <c r="A1092" t="s">
        <v>343</v>
      </c>
      <c r="B1092" s="243" t="str">
        <f>VLOOKUP(A1092,'Web Based Remittances'!A:C,3,0)</f>
        <v>6s938g</v>
      </c>
      <c r="C1092" t="s">
        <v>303</v>
      </c>
      <c r="D1092" t="s">
        <v>304</v>
      </c>
      <c r="E1092">
        <v>6181500</v>
      </c>
    </row>
    <row r="1093" spans="1:5" x14ac:dyDescent="0.2">
      <c r="A1093" t="s">
        <v>343</v>
      </c>
      <c r="B1093" s="243" t="str">
        <f>VLOOKUP(A1093,'Web Based Remittances'!A:C,3,0)</f>
        <v>6s938g</v>
      </c>
      <c r="C1093" t="s">
        <v>305</v>
      </c>
      <c r="D1093" t="s">
        <v>306</v>
      </c>
      <c r="E1093">
        <v>6110610</v>
      </c>
    </row>
    <row r="1094" spans="1:5" x14ac:dyDescent="0.2">
      <c r="A1094" t="s">
        <v>343</v>
      </c>
      <c r="B1094" s="243" t="str">
        <f>VLOOKUP(A1094,'Web Based Remittances'!A:C,3,0)</f>
        <v>6s938g</v>
      </c>
      <c r="C1094" t="s">
        <v>307</v>
      </c>
      <c r="D1094" t="s">
        <v>308</v>
      </c>
      <c r="E1094">
        <v>6122340</v>
      </c>
    </row>
    <row r="1095" spans="1:5" x14ac:dyDescent="0.2">
      <c r="A1095" t="s">
        <v>343</v>
      </c>
      <c r="B1095" s="243" t="str">
        <f>VLOOKUP(A1095,'Web Based Remittances'!A:C,3,0)</f>
        <v>6s938g</v>
      </c>
      <c r="C1095" t="s">
        <v>309</v>
      </c>
      <c r="D1095" t="s">
        <v>310</v>
      </c>
      <c r="E1095">
        <v>4190170</v>
      </c>
    </row>
    <row r="1096" spans="1:5" x14ac:dyDescent="0.2">
      <c r="A1096" t="s">
        <v>343</v>
      </c>
      <c r="B1096" s="243" t="str">
        <f>VLOOKUP(A1096,'Web Based Remittances'!A:C,3,0)</f>
        <v>6s938g</v>
      </c>
      <c r="C1096" t="s">
        <v>311</v>
      </c>
      <c r="D1096" t="s">
        <v>312</v>
      </c>
      <c r="E1096">
        <v>4190430</v>
      </c>
    </row>
    <row r="1097" spans="1:5" x14ac:dyDescent="0.2">
      <c r="A1097" t="s">
        <v>343</v>
      </c>
      <c r="B1097" s="243" t="str">
        <f>VLOOKUP(A1097,'Web Based Remittances'!A:C,3,0)</f>
        <v>6s938g</v>
      </c>
      <c r="C1097" t="s">
        <v>313</v>
      </c>
      <c r="D1097" t="s">
        <v>314</v>
      </c>
      <c r="E1097">
        <v>6181510</v>
      </c>
    </row>
    <row r="1098" spans="1:5" x14ac:dyDescent="0.2">
      <c r="A1098" t="s">
        <v>343</v>
      </c>
      <c r="B1098" s="243" t="str">
        <f>VLOOKUP(A1098,'Web Based Remittances'!A:C,3,0)</f>
        <v>6s938g</v>
      </c>
      <c r="C1098" t="s">
        <v>315</v>
      </c>
      <c r="D1098" t="s">
        <v>316</v>
      </c>
      <c r="E1098">
        <v>6180210</v>
      </c>
    </row>
    <row r="1099" spans="1:5" x14ac:dyDescent="0.2">
      <c r="A1099" t="s">
        <v>343</v>
      </c>
      <c r="B1099" s="243" t="str">
        <f>VLOOKUP(A1099,'Web Based Remittances'!A:C,3,0)</f>
        <v>6s938g</v>
      </c>
      <c r="C1099" t="s">
        <v>317</v>
      </c>
      <c r="D1099" t="s">
        <v>318</v>
      </c>
      <c r="E1099">
        <v>6180200</v>
      </c>
    </row>
    <row r="1100" spans="1:5" x14ac:dyDescent="0.2">
      <c r="A1100" t="s">
        <v>343</v>
      </c>
      <c r="B1100" s="243" t="str">
        <f>VLOOKUP(A1100,'Web Based Remittances'!A:C,3,0)</f>
        <v>6s938g</v>
      </c>
      <c r="C1100" t="s">
        <v>319</v>
      </c>
      <c r="D1100" t="s">
        <v>320</v>
      </c>
      <c r="E1100">
        <v>6180230</v>
      </c>
    </row>
    <row r="1101" spans="1:5" x14ac:dyDescent="0.2">
      <c r="A1101" t="s">
        <v>343</v>
      </c>
      <c r="B1101" s="243" t="str">
        <f>VLOOKUP(A1101,'Web Based Remittances'!A:C,3,0)</f>
        <v>6s938g</v>
      </c>
      <c r="C1101" t="s">
        <v>321</v>
      </c>
      <c r="D1101" t="s">
        <v>272</v>
      </c>
      <c r="E1101">
        <v>6180260</v>
      </c>
    </row>
    <row r="1102" spans="1:5" x14ac:dyDescent="0.2">
      <c r="A1102" t="s">
        <v>343</v>
      </c>
      <c r="B1102" s="243" t="str">
        <f>VLOOKUP(A1102,'Web Based Remittances'!A:C,3,0)</f>
        <v>6s938g</v>
      </c>
      <c r="C1102" t="s">
        <v>322</v>
      </c>
      <c r="D1102" t="s">
        <v>323</v>
      </c>
      <c r="E1102">
        <v>6180261</v>
      </c>
    </row>
    <row r="1103" spans="1:5" x14ac:dyDescent="0.2">
      <c r="A1103" t="s">
        <v>343</v>
      </c>
      <c r="B1103" s="243" t="str">
        <f>VLOOKUP(A1103,'Web Based Remittances'!A:C,3,0)</f>
        <v>6s938g</v>
      </c>
      <c r="C1103" t="s">
        <v>324</v>
      </c>
      <c r="D1103" t="s">
        <v>325</v>
      </c>
      <c r="E1103">
        <v>6180262</v>
      </c>
    </row>
    <row r="1104" spans="1:5" x14ac:dyDescent="0.2">
      <c r="A1104" t="s">
        <v>343</v>
      </c>
      <c r="B1104" s="243" t="str">
        <f>VLOOKUP(A1104,'Web Based Remittances'!A:C,3,0)</f>
        <v>6s938g</v>
      </c>
      <c r="C1104" t="s">
        <v>326</v>
      </c>
      <c r="D1104" t="s">
        <v>280</v>
      </c>
      <c r="E1104">
        <v>6180263</v>
      </c>
    </row>
    <row r="1105" spans="1:5" x14ac:dyDescent="0.2">
      <c r="A1105" t="s">
        <v>343</v>
      </c>
      <c r="B1105" s="243" t="str">
        <f>VLOOKUP(A1105,'Web Based Remittances'!A:C,3,0)</f>
        <v>6s938g</v>
      </c>
      <c r="C1105" t="s">
        <v>327</v>
      </c>
      <c r="D1105" t="s">
        <v>328</v>
      </c>
      <c r="E1105">
        <v>6180264</v>
      </c>
    </row>
    <row r="1106" spans="1:5" x14ac:dyDescent="0.2">
      <c r="A1106" t="s">
        <v>344</v>
      </c>
      <c r="B1106" s="243" t="str">
        <f>VLOOKUP(A1106,'Web Based Remittances'!A:C,3,0)</f>
        <v>310c303f</v>
      </c>
      <c r="C1106" t="s">
        <v>200</v>
      </c>
      <c r="D1106" t="s">
        <v>201</v>
      </c>
      <c r="E1106">
        <v>4190105</v>
      </c>
    </row>
    <row r="1107" spans="1:5" x14ac:dyDescent="0.2">
      <c r="A1107" t="s">
        <v>344</v>
      </c>
      <c r="B1107" s="243" t="str">
        <f>VLOOKUP(A1107,'Web Based Remittances'!A:C,3,0)</f>
        <v>310c303f</v>
      </c>
      <c r="C1107" t="s">
        <v>202</v>
      </c>
      <c r="D1107" t="s">
        <v>203</v>
      </c>
      <c r="E1107">
        <v>4190110</v>
      </c>
    </row>
    <row r="1108" spans="1:5" x14ac:dyDescent="0.2">
      <c r="A1108" t="s">
        <v>344</v>
      </c>
      <c r="B1108" s="243" t="str">
        <f>VLOOKUP(A1108,'Web Based Remittances'!A:C,3,0)</f>
        <v>310c303f</v>
      </c>
      <c r="C1108" t="s">
        <v>204</v>
      </c>
      <c r="D1108" t="s">
        <v>205</v>
      </c>
      <c r="E1108">
        <v>4190120</v>
      </c>
    </row>
    <row r="1109" spans="1:5" x14ac:dyDescent="0.2">
      <c r="A1109" t="s">
        <v>344</v>
      </c>
      <c r="B1109" s="243" t="str">
        <f>VLOOKUP(A1109,'Web Based Remittances'!A:C,3,0)</f>
        <v>310c303f</v>
      </c>
      <c r="C1109" t="s">
        <v>206</v>
      </c>
      <c r="D1109" t="s">
        <v>207</v>
      </c>
      <c r="E1109">
        <v>4190140</v>
      </c>
    </row>
    <row r="1110" spans="1:5" x14ac:dyDescent="0.2">
      <c r="A1110" t="s">
        <v>344</v>
      </c>
      <c r="B1110" s="243" t="str">
        <f>VLOOKUP(A1110,'Web Based Remittances'!A:C,3,0)</f>
        <v>310c303f</v>
      </c>
      <c r="C1110" t="s">
        <v>208</v>
      </c>
      <c r="D1110" t="s">
        <v>209</v>
      </c>
      <c r="E1110">
        <v>4190160</v>
      </c>
    </row>
    <row r="1111" spans="1:5" x14ac:dyDescent="0.2">
      <c r="A1111" t="s">
        <v>344</v>
      </c>
      <c r="B1111" s="243" t="str">
        <f>VLOOKUP(A1111,'Web Based Remittances'!A:C,3,0)</f>
        <v>310c303f</v>
      </c>
      <c r="C1111" t="s">
        <v>210</v>
      </c>
      <c r="D1111" t="s">
        <v>211</v>
      </c>
      <c r="E1111">
        <v>4190390</v>
      </c>
    </row>
    <row r="1112" spans="1:5" x14ac:dyDescent="0.2">
      <c r="A1112" t="s">
        <v>344</v>
      </c>
      <c r="B1112" s="243" t="str">
        <f>VLOOKUP(A1112,'Web Based Remittances'!A:C,3,0)</f>
        <v>310c303f</v>
      </c>
      <c r="C1112" t="s">
        <v>212</v>
      </c>
      <c r="D1112" t="s">
        <v>213</v>
      </c>
      <c r="E1112">
        <v>4191900</v>
      </c>
    </row>
    <row r="1113" spans="1:5" x14ac:dyDescent="0.2">
      <c r="A1113" t="s">
        <v>344</v>
      </c>
      <c r="B1113" s="243" t="str">
        <f>VLOOKUP(A1113,'Web Based Remittances'!A:C,3,0)</f>
        <v>310c303f</v>
      </c>
      <c r="C1113" t="s">
        <v>214</v>
      </c>
      <c r="D1113" t="s">
        <v>215</v>
      </c>
      <c r="E1113">
        <v>4191100</v>
      </c>
    </row>
    <row r="1114" spans="1:5" x14ac:dyDescent="0.2">
      <c r="A1114" t="s">
        <v>344</v>
      </c>
      <c r="B1114" s="243" t="str">
        <f>VLOOKUP(A1114,'Web Based Remittances'!A:C,3,0)</f>
        <v>310c303f</v>
      </c>
      <c r="C1114" t="s">
        <v>216</v>
      </c>
      <c r="D1114" t="s">
        <v>217</v>
      </c>
      <c r="E1114">
        <v>4191110</v>
      </c>
    </row>
    <row r="1115" spans="1:5" x14ac:dyDescent="0.2">
      <c r="A1115" t="s">
        <v>344</v>
      </c>
      <c r="B1115" s="243" t="str">
        <f>VLOOKUP(A1115,'Web Based Remittances'!A:C,3,0)</f>
        <v>310c303f</v>
      </c>
      <c r="C1115" t="s">
        <v>218</v>
      </c>
      <c r="D1115" t="s">
        <v>219</v>
      </c>
      <c r="E1115">
        <v>4191600</v>
      </c>
    </row>
    <row r="1116" spans="1:5" x14ac:dyDescent="0.2">
      <c r="A1116" t="s">
        <v>344</v>
      </c>
      <c r="B1116" s="243" t="str">
        <f>VLOOKUP(A1116,'Web Based Remittances'!A:C,3,0)</f>
        <v>310c303f</v>
      </c>
      <c r="C1116" t="s">
        <v>220</v>
      </c>
      <c r="D1116" t="s">
        <v>221</v>
      </c>
      <c r="E1116">
        <v>4191610</v>
      </c>
    </row>
    <row r="1117" spans="1:5" x14ac:dyDescent="0.2">
      <c r="A1117" t="s">
        <v>344</v>
      </c>
      <c r="B1117" s="243" t="str">
        <f>VLOOKUP(A1117,'Web Based Remittances'!A:C,3,0)</f>
        <v>310c303f</v>
      </c>
      <c r="C1117" t="s">
        <v>222</v>
      </c>
      <c r="D1117" t="s">
        <v>223</v>
      </c>
      <c r="E1117">
        <v>4190410</v>
      </c>
    </row>
    <row r="1118" spans="1:5" x14ac:dyDescent="0.2">
      <c r="A1118" t="s">
        <v>344</v>
      </c>
      <c r="B1118" s="243" t="str">
        <f>VLOOKUP(A1118,'Web Based Remittances'!A:C,3,0)</f>
        <v>310c303f</v>
      </c>
      <c r="C1118" t="s">
        <v>224</v>
      </c>
      <c r="D1118" t="s">
        <v>225</v>
      </c>
      <c r="E1118">
        <v>4190420</v>
      </c>
    </row>
    <row r="1119" spans="1:5" x14ac:dyDescent="0.2">
      <c r="A1119" t="s">
        <v>344</v>
      </c>
      <c r="B1119" s="243" t="str">
        <f>VLOOKUP(A1119,'Web Based Remittances'!A:C,3,0)</f>
        <v>310c303f</v>
      </c>
      <c r="C1119" t="s">
        <v>226</v>
      </c>
      <c r="D1119" t="s">
        <v>227</v>
      </c>
      <c r="E1119">
        <v>4190200</v>
      </c>
    </row>
    <row r="1120" spans="1:5" x14ac:dyDescent="0.2">
      <c r="A1120" t="s">
        <v>344</v>
      </c>
      <c r="B1120" s="243" t="str">
        <f>VLOOKUP(A1120,'Web Based Remittances'!A:C,3,0)</f>
        <v>310c303f</v>
      </c>
      <c r="C1120" t="s">
        <v>228</v>
      </c>
      <c r="D1120" t="s">
        <v>229</v>
      </c>
      <c r="E1120">
        <v>4190386</v>
      </c>
    </row>
    <row r="1121" spans="1:5" x14ac:dyDescent="0.2">
      <c r="A1121" t="s">
        <v>344</v>
      </c>
      <c r="B1121" s="243" t="str">
        <f>VLOOKUP(A1121,'Web Based Remittances'!A:C,3,0)</f>
        <v>310c303f</v>
      </c>
      <c r="C1121" t="s">
        <v>230</v>
      </c>
      <c r="D1121" t="s">
        <v>231</v>
      </c>
      <c r="E1121">
        <v>4190387</v>
      </c>
    </row>
    <row r="1122" spans="1:5" x14ac:dyDescent="0.2">
      <c r="A1122" t="s">
        <v>344</v>
      </c>
      <c r="B1122" s="243" t="str">
        <f>VLOOKUP(A1122,'Web Based Remittances'!A:C,3,0)</f>
        <v>310c303f</v>
      </c>
      <c r="C1122" t="s">
        <v>232</v>
      </c>
      <c r="D1122" t="s">
        <v>233</v>
      </c>
      <c r="E1122">
        <v>4190388</v>
      </c>
    </row>
    <row r="1123" spans="1:5" x14ac:dyDescent="0.2">
      <c r="A1123" t="s">
        <v>344</v>
      </c>
      <c r="B1123" s="243" t="str">
        <f>VLOOKUP(A1123,'Web Based Remittances'!A:C,3,0)</f>
        <v>310c303f</v>
      </c>
      <c r="C1123" t="s">
        <v>234</v>
      </c>
      <c r="D1123" t="s">
        <v>235</v>
      </c>
      <c r="E1123">
        <v>4190380</v>
      </c>
    </row>
    <row r="1124" spans="1:5" x14ac:dyDescent="0.2">
      <c r="A1124" t="s">
        <v>344</v>
      </c>
      <c r="B1124" s="243" t="str">
        <f>VLOOKUP(A1124,'Web Based Remittances'!A:C,3,0)</f>
        <v>310c303f</v>
      </c>
      <c r="C1124" t="s">
        <v>236</v>
      </c>
      <c r="D1124" t="s">
        <v>237</v>
      </c>
      <c r="E1124">
        <v>4190205</v>
      </c>
    </row>
    <row r="1125" spans="1:5" x14ac:dyDescent="0.2">
      <c r="A1125" t="s">
        <v>344</v>
      </c>
      <c r="B1125" s="243" t="str">
        <f>VLOOKUP(A1125,'Web Based Remittances'!A:C,3,0)</f>
        <v>310c303f</v>
      </c>
      <c r="C1125" t="s">
        <v>238</v>
      </c>
      <c r="D1125" t="s">
        <v>239</v>
      </c>
      <c r="E1125">
        <v>4190210</v>
      </c>
    </row>
    <row r="1126" spans="1:5" x14ac:dyDescent="0.2">
      <c r="A1126" t="s">
        <v>344</v>
      </c>
      <c r="B1126" s="243" t="str">
        <f>VLOOKUP(A1126,'Web Based Remittances'!A:C,3,0)</f>
        <v>310c303f</v>
      </c>
      <c r="C1126" t="s">
        <v>14</v>
      </c>
      <c r="D1126" t="s">
        <v>240</v>
      </c>
      <c r="E1126">
        <v>6110000</v>
      </c>
    </row>
    <row r="1127" spans="1:5" x14ac:dyDescent="0.2">
      <c r="A1127" t="s">
        <v>344</v>
      </c>
      <c r="B1127" s="243" t="str">
        <f>VLOOKUP(A1127,'Web Based Remittances'!A:C,3,0)</f>
        <v>310c303f</v>
      </c>
      <c r="C1127" t="s">
        <v>23</v>
      </c>
      <c r="D1127" t="s">
        <v>241</v>
      </c>
      <c r="E1127">
        <v>6110020</v>
      </c>
    </row>
    <row r="1128" spans="1:5" x14ac:dyDescent="0.2">
      <c r="A1128" t="s">
        <v>344</v>
      </c>
      <c r="B1128" s="243" t="str">
        <f>VLOOKUP(A1128,'Web Based Remittances'!A:C,3,0)</f>
        <v>310c303f</v>
      </c>
      <c r="C1128" t="s">
        <v>31</v>
      </c>
      <c r="D1128" t="s">
        <v>242</v>
      </c>
      <c r="E1128">
        <v>6110600</v>
      </c>
    </row>
    <row r="1129" spans="1:5" x14ac:dyDescent="0.2">
      <c r="A1129" t="s">
        <v>344</v>
      </c>
      <c r="B1129" s="243" t="str">
        <f>VLOOKUP(A1129,'Web Based Remittances'!A:C,3,0)</f>
        <v>310c303f</v>
      </c>
      <c r="C1129" t="s">
        <v>38</v>
      </c>
      <c r="D1129" t="s">
        <v>243</v>
      </c>
      <c r="E1129">
        <v>6110720</v>
      </c>
    </row>
    <row r="1130" spans="1:5" x14ac:dyDescent="0.2">
      <c r="A1130" t="s">
        <v>344</v>
      </c>
      <c r="B1130" s="243" t="str">
        <f>VLOOKUP(A1130,'Web Based Remittances'!A:C,3,0)</f>
        <v>310c303f</v>
      </c>
      <c r="C1130" t="s">
        <v>42</v>
      </c>
      <c r="D1130" t="s">
        <v>244</v>
      </c>
      <c r="E1130">
        <v>6110860</v>
      </c>
    </row>
    <row r="1131" spans="1:5" x14ac:dyDescent="0.2">
      <c r="A1131" t="s">
        <v>344</v>
      </c>
      <c r="B1131" s="243" t="str">
        <f>VLOOKUP(A1131,'Web Based Remittances'!A:C,3,0)</f>
        <v>310c303f</v>
      </c>
      <c r="C1131" t="s">
        <v>46</v>
      </c>
      <c r="D1131" t="s">
        <v>245</v>
      </c>
      <c r="E1131">
        <v>6110800</v>
      </c>
    </row>
    <row r="1132" spans="1:5" x14ac:dyDescent="0.2">
      <c r="A1132" t="s">
        <v>344</v>
      </c>
      <c r="B1132" s="243" t="str">
        <f>VLOOKUP(A1132,'Web Based Remittances'!A:C,3,0)</f>
        <v>310c303f</v>
      </c>
      <c r="C1132" t="s">
        <v>50</v>
      </c>
      <c r="D1132" t="s">
        <v>246</v>
      </c>
      <c r="E1132">
        <v>6110640</v>
      </c>
    </row>
    <row r="1133" spans="1:5" x14ac:dyDescent="0.2">
      <c r="A1133" t="s">
        <v>344</v>
      </c>
      <c r="B1133" s="243" t="str">
        <f>VLOOKUP(A1133,'Web Based Remittances'!A:C,3,0)</f>
        <v>310c303f</v>
      </c>
      <c r="C1133" t="s">
        <v>247</v>
      </c>
      <c r="D1133" t="s">
        <v>248</v>
      </c>
      <c r="E1133">
        <v>6116300</v>
      </c>
    </row>
    <row r="1134" spans="1:5" x14ac:dyDescent="0.2">
      <c r="A1134" t="s">
        <v>344</v>
      </c>
      <c r="B1134" s="243" t="str">
        <f>VLOOKUP(A1134,'Web Based Remittances'!A:C,3,0)</f>
        <v>310c303f</v>
      </c>
      <c r="C1134" t="s">
        <v>249</v>
      </c>
      <c r="D1134" t="s">
        <v>250</v>
      </c>
      <c r="E1134">
        <v>6116200</v>
      </c>
    </row>
    <row r="1135" spans="1:5" x14ac:dyDescent="0.2">
      <c r="A1135" t="s">
        <v>344</v>
      </c>
      <c r="B1135" s="243" t="str">
        <f>VLOOKUP(A1135,'Web Based Remittances'!A:C,3,0)</f>
        <v>310c303f</v>
      </c>
      <c r="C1135" t="s">
        <v>251</v>
      </c>
      <c r="D1135" t="s">
        <v>252</v>
      </c>
      <c r="E1135">
        <v>6116610</v>
      </c>
    </row>
    <row r="1136" spans="1:5" x14ac:dyDescent="0.2">
      <c r="A1136" t="s">
        <v>344</v>
      </c>
      <c r="B1136" s="243" t="str">
        <f>VLOOKUP(A1136,'Web Based Remittances'!A:C,3,0)</f>
        <v>310c303f</v>
      </c>
      <c r="C1136" t="s">
        <v>253</v>
      </c>
      <c r="D1136" t="s">
        <v>254</v>
      </c>
      <c r="E1136">
        <v>6116600</v>
      </c>
    </row>
    <row r="1137" spans="1:5" x14ac:dyDescent="0.2">
      <c r="A1137" t="s">
        <v>344</v>
      </c>
      <c r="B1137" s="243" t="str">
        <f>VLOOKUP(A1137,'Web Based Remittances'!A:C,3,0)</f>
        <v>310c303f</v>
      </c>
      <c r="C1137" t="s">
        <v>255</v>
      </c>
      <c r="D1137" t="s">
        <v>256</v>
      </c>
      <c r="E1137">
        <v>6121000</v>
      </c>
    </row>
    <row r="1138" spans="1:5" x14ac:dyDescent="0.2">
      <c r="A1138" t="s">
        <v>344</v>
      </c>
      <c r="B1138" s="243" t="str">
        <f>VLOOKUP(A1138,'Web Based Remittances'!A:C,3,0)</f>
        <v>310c303f</v>
      </c>
      <c r="C1138" t="s">
        <v>257</v>
      </c>
      <c r="D1138" t="s">
        <v>258</v>
      </c>
      <c r="E1138">
        <v>6122310</v>
      </c>
    </row>
    <row r="1139" spans="1:5" x14ac:dyDescent="0.2">
      <c r="A1139" t="s">
        <v>344</v>
      </c>
      <c r="B1139" s="243" t="str">
        <f>VLOOKUP(A1139,'Web Based Remittances'!A:C,3,0)</f>
        <v>310c303f</v>
      </c>
      <c r="C1139" t="s">
        <v>259</v>
      </c>
      <c r="D1139" t="s">
        <v>260</v>
      </c>
      <c r="E1139">
        <v>6122110</v>
      </c>
    </row>
    <row r="1140" spans="1:5" x14ac:dyDescent="0.2">
      <c r="A1140" t="s">
        <v>344</v>
      </c>
      <c r="B1140" s="243" t="str">
        <f>VLOOKUP(A1140,'Web Based Remittances'!A:C,3,0)</f>
        <v>310c303f</v>
      </c>
      <c r="C1140" t="s">
        <v>261</v>
      </c>
      <c r="D1140" t="s">
        <v>262</v>
      </c>
      <c r="E1140">
        <v>6120800</v>
      </c>
    </row>
    <row r="1141" spans="1:5" x14ac:dyDescent="0.2">
      <c r="A1141" t="s">
        <v>344</v>
      </c>
      <c r="B1141" s="243" t="str">
        <f>VLOOKUP(A1141,'Web Based Remittances'!A:C,3,0)</f>
        <v>310c303f</v>
      </c>
      <c r="C1141" t="s">
        <v>263</v>
      </c>
      <c r="D1141" t="s">
        <v>264</v>
      </c>
      <c r="E1141">
        <v>6120220</v>
      </c>
    </row>
    <row r="1142" spans="1:5" x14ac:dyDescent="0.2">
      <c r="A1142" t="s">
        <v>344</v>
      </c>
      <c r="B1142" s="243" t="str">
        <f>VLOOKUP(A1142,'Web Based Remittances'!A:C,3,0)</f>
        <v>310c303f</v>
      </c>
      <c r="C1142" t="s">
        <v>265</v>
      </c>
      <c r="D1142" t="s">
        <v>266</v>
      </c>
      <c r="E1142">
        <v>6120600</v>
      </c>
    </row>
    <row r="1143" spans="1:5" x14ac:dyDescent="0.2">
      <c r="A1143" t="s">
        <v>344</v>
      </c>
      <c r="B1143" s="243" t="str">
        <f>VLOOKUP(A1143,'Web Based Remittances'!A:C,3,0)</f>
        <v>310c303f</v>
      </c>
      <c r="C1143" t="s">
        <v>267</v>
      </c>
      <c r="D1143" t="s">
        <v>268</v>
      </c>
      <c r="E1143">
        <v>6120400</v>
      </c>
    </row>
    <row r="1144" spans="1:5" x14ac:dyDescent="0.2">
      <c r="A1144" t="s">
        <v>344</v>
      </c>
      <c r="B1144" s="243" t="str">
        <f>VLOOKUP(A1144,'Web Based Remittances'!A:C,3,0)</f>
        <v>310c303f</v>
      </c>
      <c r="C1144" t="s">
        <v>269</v>
      </c>
      <c r="D1144" t="s">
        <v>270</v>
      </c>
      <c r="E1144">
        <v>6140130</v>
      </c>
    </row>
    <row r="1145" spans="1:5" x14ac:dyDescent="0.2">
      <c r="A1145" t="s">
        <v>344</v>
      </c>
      <c r="B1145" s="243" t="str">
        <f>VLOOKUP(A1145,'Web Based Remittances'!A:C,3,0)</f>
        <v>310c303f</v>
      </c>
      <c r="C1145" t="s">
        <v>271</v>
      </c>
      <c r="D1145" t="s">
        <v>272</v>
      </c>
      <c r="E1145">
        <v>6142460</v>
      </c>
    </row>
    <row r="1146" spans="1:5" x14ac:dyDescent="0.2">
      <c r="A1146" t="s">
        <v>344</v>
      </c>
      <c r="B1146" s="243" t="str">
        <f>VLOOKUP(A1146,'Web Based Remittances'!A:C,3,0)</f>
        <v>310c303f</v>
      </c>
      <c r="C1146" t="s">
        <v>273</v>
      </c>
      <c r="D1146" t="s">
        <v>274</v>
      </c>
      <c r="E1146">
        <v>6142431</v>
      </c>
    </row>
    <row r="1147" spans="1:5" x14ac:dyDescent="0.2">
      <c r="A1147" t="s">
        <v>344</v>
      </c>
      <c r="B1147" s="243" t="str">
        <f>VLOOKUP(A1147,'Web Based Remittances'!A:C,3,0)</f>
        <v>310c303f</v>
      </c>
      <c r="C1147" t="s">
        <v>275</v>
      </c>
      <c r="D1147" t="s">
        <v>276</v>
      </c>
      <c r="E1147">
        <v>6142432</v>
      </c>
    </row>
    <row r="1148" spans="1:5" x14ac:dyDescent="0.2">
      <c r="A1148" t="s">
        <v>344</v>
      </c>
      <c r="B1148" s="243" t="str">
        <f>VLOOKUP(A1148,'Web Based Remittances'!A:C,3,0)</f>
        <v>310c303f</v>
      </c>
      <c r="C1148" t="s">
        <v>277</v>
      </c>
      <c r="D1148" t="s">
        <v>278</v>
      </c>
      <c r="E1148">
        <v>6142430</v>
      </c>
    </row>
    <row r="1149" spans="1:5" x14ac:dyDescent="0.2">
      <c r="A1149" t="s">
        <v>344</v>
      </c>
      <c r="B1149" s="243" t="str">
        <f>VLOOKUP(A1149,'Web Based Remittances'!A:C,3,0)</f>
        <v>310c303f</v>
      </c>
      <c r="C1149" t="s">
        <v>279</v>
      </c>
      <c r="D1149" t="s">
        <v>280</v>
      </c>
      <c r="E1149">
        <v>6142433</v>
      </c>
    </row>
    <row r="1150" spans="1:5" x14ac:dyDescent="0.2">
      <c r="A1150" t="s">
        <v>344</v>
      </c>
      <c r="B1150" s="243" t="str">
        <f>VLOOKUP(A1150,'Web Based Remittances'!A:C,3,0)</f>
        <v>310c303f</v>
      </c>
      <c r="C1150" t="s">
        <v>281</v>
      </c>
      <c r="D1150" t="s">
        <v>282</v>
      </c>
      <c r="E1150">
        <v>6142440</v>
      </c>
    </row>
    <row r="1151" spans="1:5" x14ac:dyDescent="0.2">
      <c r="A1151" t="s">
        <v>344</v>
      </c>
      <c r="B1151" s="243" t="str">
        <f>VLOOKUP(A1151,'Web Based Remittances'!A:C,3,0)</f>
        <v>310c303f</v>
      </c>
      <c r="C1151" t="s">
        <v>283</v>
      </c>
      <c r="D1151" t="s">
        <v>284</v>
      </c>
      <c r="E1151">
        <v>6142434</v>
      </c>
    </row>
    <row r="1152" spans="1:5" x14ac:dyDescent="0.2">
      <c r="A1152" t="s">
        <v>344</v>
      </c>
      <c r="B1152" s="243" t="str">
        <f>VLOOKUP(A1152,'Web Based Remittances'!A:C,3,0)</f>
        <v>310c303f</v>
      </c>
      <c r="C1152" t="s">
        <v>285</v>
      </c>
      <c r="D1152" t="s">
        <v>286</v>
      </c>
      <c r="E1152">
        <v>6146100</v>
      </c>
    </row>
    <row r="1153" spans="1:5" x14ac:dyDescent="0.2">
      <c r="A1153" t="s">
        <v>344</v>
      </c>
      <c r="B1153" s="243" t="str">
        <f>VLOOKUP(A1153,'Web Based Remittances'!A:C,3,0)</f>
        <v>310c303f</v>
      </c>
      <c r="C1153" t="s">
        <v>287</v>
      </c>
      <c r="D1153" t="s">
        <v>288</v>
      </c>
      <c r="E1153">
        <v>6140000</v>
      </c>
    </row>
    <row r="1154" spans="1:5" x14ac:dyDescent="0.2">
      <c r="A1154" t="s">
        <v>344</v>
      </c>
      <c r="B1154" s="243" t="str">
        <f>VLOOKUP(A1154,'Web Based Remittances'!A:C,3,0)</f>
        <v>310c303f</v>
      </c>
      <c r="C1154" t="s">
        <v>289</v>
      </c>
      <c r="D1154" t="s">
        <v>290</v>
      </c>
      <c r="E1154">
        <v>6121600</v>
      </c>
    </row>
    <row r="1155" spans="1:5" x14ac:dyDescent="0.2">
      <c r="A1155" t="s">
        <v>344</v>
      </c>
      <c r="B1155" s="243" t="str">
        <f>VLOOKUP(A1155,'Web Based Remittances'!A:C,3,0)</f>
        <v>310c303f</v>
      </c>
      <c r="C1155" t="s">
        <v>291</v>
      </c>
      <c r="D1155" t="s">
        <v>292</v>
      </c>
      <c r="E1155">
        <v>6151110</v>
      </c>
    </row>
    <row r="1156" spans="1:5" x14ac:dyDescent="0.2">
      <c r="A1156" t="s">
        <v>344</v>
      </c>
      <c r="B1156" s="243" t="str">
        <f>VLOOKUP(A1156,'Web Based Remittances'!A:C,3,0)</f>
        <v>310c303f</v>
      </c>
      <c r="C1156" t="s">
        <v>293</v>
      </c>
      <c r="D1156" t="s">
        <v>294</v>
      </c>
      <c r="E1156">
        <v>6140200</v>
      </c>
    </row>
    <row r="1157" spans="1:5" x14ac:dyDescent="0.2">
      <c r="A1157" t="s">
        <v>344</v>
      </c>
      <c r="B1157" s="243" t="str">
        <f>VLOOKUP(A1157,'Web Based Remittances'!A:C,3,0)</f>
        <v>310c303f</v>
      </c>
      <c r="C1157" t="s">
        <v>295</v>
      </c>
      <c r="D1157" t="s">
        <v>296</v>
      </c>
      <c r="E1157">
        <v>6111000</v>
      </c>
    </row>
    <row r="1158" spans="1:5" x14ac:dyDescent="0.2">
      <c r="A1158" t="s">
        <v>344</v>
      </c>
      <c r="B1158" s="243" t="str">
        <f>VLOOKUP(A1158,'Web Based Remittances'!A:C,3,0)</f>
        <v>310c303f</v>
      </c>
      <c r="C1158" t="s">
        <v>297</v>
      </c>
      <c r="D1158" t="s">
        <v>298</v>
      </c>
      <c r="E1158">
        <v>6170100</v>
      </c>
    </row>
    <row r="1159" spans="1:5" x14ac:dyDescent="0.2">
      <c r="A1159" t="s">
        <v>344</v>
      </c>
      <c r="B1159" s="243" t="str">
        <f>VLOOKUP(A1159,'Web Based Remittances'!A:C,3,0)</f>
        <v>310c303f</v>
      </c>
      <c r="C1159" t="s">
        <v>299</v>
      </c>
      <c r="D1159" t="s">
        <v>300</v>
      </c>
      <c r="E1159">
        <v>6170110</v>
      </c>
    </row>
    <row r="1160" spans="1:5" x14ac:dyDescent="0.2">
      <c r="A1160" t="s">
        <v>344</v>
      </c>
      <c r="B1160" s="243" t="str">
        <f>VLOOKUP(A1160,'Web Based Remittances'!A:C,3,0)</f>
        <v>310c303f</v>
      </c>
      <c r="C1160" t="s">
        <v>301</v>
      </c>
      <c r="D1160" t="s">
        <v>302</v>
      </c>
      <c r="E1160">
        <v>6181400</v>
      </c>
    </row>
    <row r="1161" spans="1:5" x14ac:dyDescent="0.2">
      <c r="A1161" t="s">
        <v>344</v>
      </c>
      <c r="B1161" s="243" t="str">
        <f>VLOOKUP(A1161,'Web Based Remittances'!A:C,3,0)</f>
        <v>310c303f</v>
      </c>
      <c r="C1161" t="s">
        <v>303</v>
      </c>
      <c r="D1161" t="s">
        <v>304</v>
      </c>
      <c r="E1161">
        <v>6181500</v>
      </c>
    </row>
    <row r="1162" spans="1:5" x14ac:dyDescent="0.2">
      <c r="A1162" t="s">
        <v>344</v>
      </c>
      <c r="B1162" s="243" t="str">
        <f>VLOOKUP(A1162,'Web Based Remittances'!A:C,3,0)</f>
        <v>310c303f</v>
      </c>
      <c r="C1162" t="s">
        <v>305</v>
      </c>
      <c r="D1162" t="s">
        <v>306</v>
      </c>
      <c r="E1162">
        <v>6110610</v>
      </c>
    </row>
    <row r="1163" spans="1:5" x14ac:dyDescent="0.2">
      <c r="A1163" t="s">
        <v>344</v>
      </c>
      <c r="B1163" s="243" t="str">
        <f>VLOOKUP(A1163,'Web Based Remittances'!A:C,3,0)</f>
        <v>310c303f</v>
      </c>
      <c r="C1163" t="s">
        <v>307</v>
      </c>
      <c r="D1163" t="s">
        <v>308</v>
      </c>
      <c r="E1163">
        <v>6122340</v>
      </c>
    </row>
    <row r="1164" spans="1:5" x14ac:dyDescent="0.2">
      <c r="A1164" t="s">
        <v>344</v>
      </c>
      <c r="B1164" s="243" t="str">
        <f>VLOOKUP(A1164,'Web Based Remittances'!A:C,3,0)</f>
        <v>310c303f</v>
      </c>
      <c r="C1164" t="s">
        <v>309</v>
      </c>
      <c r="D1164" t="s">
        <v>310</v>
      </c>
      <c r="E1164">
        <v>4190170</v>
      </c>
    </row>
    <row r="1165" spans="1:5" x14ac:dyDescent="0.2">
      <c r="A1165" t="s">
        <v>344</v>
      </c>
      <c r="B1165" s="243" t="str">
        <f>VLOOKUP(A1165,'Web Based Remittances'!A:C,3,0)</f>
        <v>310c303f</v>
      </c>
      <c r="C1165" t="s">
        <v>311</v>
      </c>
      <c r="D1165" t="s">
        <v>312</v>
      </c>
      <c r="E1165">
        <v>4190430</v>
      </c>
    </row>
    <row r="1166" spans="1:5" x14ac:dyDescent="0.2">
      <c r="A1166" t="s">
        <v>344</v>
      </c>
      <c r="B1166" s="243" t="str">
        <f>VLOOKUP(A1166,'Web Based Remittances'!A:C,3,0)</f>
        <v>310c303f</v>
      </c>
      <c r="C1166" t="s">
        <v>313</v>
      </c>
      <c r="D1166" t="s">
        <v>314</v>
      </c>
      <c r="E1166">
        <v>6181510</v>
      </c>
    </row>
    <row r="1167" spans="1:5" x14ac:dyDescent="0.2">
      <c r="A1167" t="s">
        <v>344</v>
      </c>
      <c r="B1167" s="243" t="str">
        <f>VLOOKUP(A1167,'Web Based Remittances'!A:C,3,0)</f>
        <v>310c303f</v>
      </c>
      <c r="C1167" t="s">
        <v>315</v>
      </c>
      <c r="D1167" t="s">
        <v>316</v>
      </c>
      <c r="E1167">
        <v>6180210</v>
      </c>
    </row>
    <row r="1168" spans="1:5" x14ac:dyDescent="0.2">
      <c r="A1168" t="s">
        <v>344</v>
      </c>
      <c r="B1168" s="243" t="str">
        <f>VLOOKUP(A1168,'Web Based Remittances'!A:C,3,0)</f>
        <v>310c303f</v>
      </c>
      <c r="C1168" t="s">
        <v>317</v>
      </c>
      <c r="D1168" t="s">
        <v>318</v>
      </c>
      <c r="E1168">
        <v>6180200</v>
      </c>
    </row>
    <row r="1169" spans="1:5" x14ac:dyDescent="0.2">
      <c r="A1169" t="s">
        <v>344</v>
      </c>
      <c r="B1169" s="243" t="str">
        <f>VLOOKUP(A1169,'Web Based Remittances'!A:C,3,0)</f>
        <v>310c303f</v>
      </c>
      <c r="C1169" t="s">
        <v>319</v>
      </c>
      <c r="D1169" t="s">
        <v>320</v>
      </c>
      <c r="E1169">
        <v>6180230</v>
      </c>
    </row>
    <row r="1170" spans="1:5" x14ac:dyDescent="0.2">
      <c r="A1170" t="s">
        <v>344</v>
      </c>
      <c r="B1170" s="243" t="str">
        <f>VLOOKUP(A1170,'Web Based Remittances'!A:C,3,0)</f>
        <v>310c303f</v>
      </c>
      <c r="C1170" t="s">
        <v>321</v>
      </c>
      <c r="D1170" t="s">
        <v>272</v>
      </c>
      <c r="E1170">
        <v>6180260</v>
      </c>
    </row>
    <row r="1171" spans="1:5" x14ac:dyDescent="0.2">
      <c r="A1171" t="s">
        <v>344</v>
      </c>
      <c r="B1171" s="243" t="str">
        <f>VLOOKUP(A1171,'Web Based Remittances'!A:C,3,0)</f>
        <v>310c303f</v>
      </c>
      <c r="C1171" t="s">
        <v>322</v>
      </c>
      <c r="D1171" t="s">
        <v>323</v>
      </c>
      <c r="E1171">
        <v>6180261</v>
      </c>
    </row>
    <row r="1172" spans="1:5" x14ac:dyDescent="0.2">
      <c r="A1172" t="s">
        <v>344</v>
      </c>
      <c r="B1172" s="243" t="str">
        <f>VLOOKUP(A1172,'Web Based Remittances'!A:C,3,0)</f>
        <v>310c303f</v>
      </c>
      <c r="C1172" t="s">
        <v>324</v>
      </c>
      <c r="D1172" t="s">
        <v>325</v>
      </c>
      <c r="E1172">
        <v>6180262</v>
      </c>
    </row>
    <row r="1173" spans="1:5" x14ac:dyDescent="0.2">
      <c r="A1173" t="s">
        <v>344</v>
      </c>
      <c r="B1173" s="243" t="str">
        <f>VLOOKUP(A1173,'Web Based Remittances'!A:C,3,0)</f>
        <v>310c303f</v>
      </c>
      <c r="C1173" t="s">
        <v>326</v>
      </c>
      <c r="D1173" t="s">
        <v>280</v>
      </c>
      <c r="E1173">
        <v>6180263</v>
      </c>
    </row>
    <row r="1174" spans="1:5" x14ac:dyDescent="0.2">
      <c r="A1174" t="s">
        <v>344</v>
      </c>
      <c r="B1174" s="243" t="str">
        <f>VLOOKUP(A1174,'Web Based Remittances'!A:C,3,0)</f>
        <v>310c303f</v>
      </c>
      <c r="C1174" t="s">
        <v>327</v>
      </c>
      <c r="D1174" t="s">
        <v>328</v>
      </c>
      <c r="E1174">
        <v>6180264</v>
      </c>
    </row>
    <row r="1175" spans="1:5" x14ac:dyDescent="0.2">
      <c r="A1175" t="s">
        <v>345</v>
      </c>
      <c r="B1175" s="243" t="str">
        <f>VLOOKUP(A1175,'Web Based Remittances'!A:C,3,0)</f>
        <v>123o359k</v>
      </c>
      <c r="C1175" t="s">
        <v>200</v>
      </c>
      <c r="D1175" t="s">
        <v>201</v>
      </c>
      <c r="E1175">
        <v>4190105</v>
      </c>
    </row>
    <row r="1176" spans="1:5" x14ac:dyDescent="0.2">
      <c r="A1176" t="s">
        <v>345</v>
      </c>
      <c r="B1176" s="243" t="str">
        <f>VLOOKUP(A1176,'Web Based Remittances'!A:C,3,0)</f>
        <v>123o359k</v>
      </c>
      <c r="C1176" t="s">
        <v>202</v>
      </c>
      <c r="D1176" t="s">
        <v>203</v>
      </c>
      <c r="E1176">
        <v>4190110</v>
      </c>
    </row>
    <row r="1177" spans="1:5" x14ac:dyDescent="0.2">
      <c r="A1177" t="s">
        <v>345</v>
      </c>
      <c r="B1177" s="243" t="str">
        <f>VLOOKUP(A1177,'Web Based Remittances'!A:C,3,0)</f>
        <v>123o359k</v>
      </c>
      <c r="C1177" t="s">
        <v>204</v>
      </c>
      <c r="D1177" t="s">
        <v>205</v>
      </c>
      <c r="E1177">
        <v>4190120</v>
      </c>
    </row>
    <row r="1178" spans="1:5" x14ac:dyDescent="0.2">
      <c r="A1178" t="s">
        <v>345</v>
      </c>
      <c r="B1178" s="243" t="str">
        <f>VLOOKUP(A1178,'Web Based Remittances'!A:C,3,0)</f>
        <v>123o359k</v>
      </c>
      <c r="C1178" t="s">
        <v>206</v>
      </c>
      <c r="D1178" t="s">
        <v>207</v>
      </c>
      <c r="E1178">
        <v>4190140</v>
      </c>
    </row>
    <row r="1179" spans="1:5" x14ac:dyDescent="0.2">
      <c r="A1179" t="s">
        <v>345</v>
      </c>
      <c r="B1179" s="243" t="str">
        <f>VLOOKUP(A1179,'Web Based Remittances'!A:C,3,0)</f>
        <v>123o359k</v>
      </c>
      <c r="C1179" t="s">
        <v>208</v>
      </c>
      <c r="D1179" t="s">
        <v>209</v>
      </c>
      <c r="E1179">
        <v>4190160</v>
      </c>
    </row>
    <row r="1180" spans="1:5" x14ac:dyDescent="0.2">
      <c r="A1180" t="s">
        <v>345</v>
      </c>
      <c r="B1180" s="243" t="str">
        <f>VLOOKUP(A1180,'Web Based Remittances'!A:C,3,0)</f>
        <v>123o359k</v>
      </c>
      <c r="C1180" t="s">
        <v>210</v>
      </c>
      <c r="D1180" t="s">
        <v>211</v>
      </c>
      <c r="E1180">
        <v>4190390</v>
      </c>
    </row>
    <row r="1181" spans="1:5" x14ac:dyDescent="0.2">
      <c r="A1181" t="s">
        <v>345</v>
      </c>
      <c r="B1181" s="243" t="str">
        <f>VLOOKUP(A1181,'Web Based Remittances'!A:C,3,0)</f>
        <v>123o359k</v>
      </c>
      <c r="C1181" t="s">
        <v>212</v>
      </c>
      <c r="D1181" t="s">
        <v>213</v>
      </c>
      <c r="E1181">
        <v>4191900</v>
      </c>
    </row>
    <row r="1182" spans="1:5" x14ac:dyDescent="0.2">
      <c r="A1182" t="s">
        <v>345</v>
      </c>
      <c r="B1182" s="243" t="str">
        <f>VLOOKUP(A1182,'Web Based Remittances'!A:C,3,0)</f>
        <v>123o359k</v>
      </c>
      <c r="C1182" t="s">
        <v>214</v>
      </c>
      <c r="D1182" t="s">
        <v>215</v>
      </c>
      <c r="E1182">
        <v>4191100</v>
      </c>
    </row>
    <row r="1183" spans="1:5" x14ac:dyDescent="0.2">
      <c r="A1183" t="s">
        <v>345</v>
      </c>
      <c r="B1183" s="243" t="str">
        <f>VLOOKUP(A1183,'Web Based Remittances'!A:C,3,0)</f>
        <v>123o359k</v>
      </c>
      <c r="C1183" t="s">
        <v>216</v>
      </c>
      <c r="D1183" t="s">
        <v>217</v>
      </c>
      <c r="E1183">
        <v>4191110</v>
      </c>
    </row>
    <row r="1184" spans="1:5" x14ac:dyDescent="0.2">
      <c r="A1184" t="s">
        <v>345</v>
      </c>
      <c r="B1184" s="243" t="str">
        <f>VLOOKUP(A1184,'Web Based Remittances'!A:C,3,0)</f>
        <v>123o359k</v>
      </c>
      <c r="C1184" t="s">
        <v>218</v>
      </c>
      <c r="D1184" t="s">
        <v>219</v>
      </c>
      <c r="E1184">
        <v>4191600</v>
      </c>
    </row>
    <row r="1185" spans="1:5" x14ac:dyDescent="0.2">
      <c r="A1185" t="s">
        <v>345</v>
      </c>
      <c r="B1185" s="243" t="str">
        <f>VLOOKUP(A1185,'Web Based Remittances'!A:C,3,0)</f>
        <v>123o359k</v>
      </c>
      <c r="C1185" t="s">
        <v>220</v>
      </c>
      <c r="D1185" t="s">
        <v>221</v>
      </c>
      <c r="E1185">
        <v>4191610</v>
      </c>
    </row>
    <row r="1186" spans="1:5" x14ac:dyDescent="0.2">
      <c r="A1186" t="s">
        <v>345</v>
      </c>
      <c r="B1186" s="243" t="str">
        <f>VLOOKUP(A1186,'Web Based Remittances'!A:C,3,0)</f>
        <v>123o359k</v>
      </c>
      <c r="C1186" t="s">
        <v>222</v>
      </c>
      <c r="D1186" t="s">
        <v>223</v>
      </c>
      <c r="E1186">
        <v>4190410</v>
      </c>
    </row>
    <row r="1187" spans="1:5" x14ac:dyDescent="0.2">
      <c r="A1187" t="s">
        <v>345</v>
      </c>
      <c r="B1187" s="243" t="str">
        <f>VLOOKUP(A1187,'Web Based Remittances'!A:C,3,0)</f>
        <v>123o359k</v>
      </c>
      <c r="C1187" t="s">
        <v>224</v>
      </c>
      <c r="D1187" t="s">
        <v>225</v>
      </c>
      <c r="E1187">
        <v>4190420</v>
      </c>
    </row>
    <row r="1188" spans="1:5" x14ac:dyDescent="0.2">
      <c r="A1188" t="s">
        <v>345</v>
      </c>
      <c r="B1188" s="243" t="str">
        <f>VLOOKUP(A1188,'Web Based Remittances'!A:C,3,0)</f>
        <v>123o359k</v>
      </c>
      <c r="C1188" t="s">
        <v>226</v>
      </c>
      <c r="D1188" t="s">
        <v>227</v>
      </c>
      <c r="E1188">
        <v>4190200</v>
      </c>
    </row>
    <row r="1189" spans="1:5" x14ac:dyDescent="0.2">
      <c r="A1189" t="s">
        <v>345</v>
      </c>
      <c r="B1189" s="243" t="str">
        <f>VLOOKUP(A1189,'Web Based Remittances'!A:C,3,0)</f>
        <v>123o359k</v>
      </c>
      <c r="C1189" t="s">
        <v>228</v>
      </c>
      <c r="D1189" t="s">
        <v>229</v>
      </c>
      <c r="E1189">
        <v>4190386</v>
      </c>
    </row>
    <row r="1190" spans="1:5" x14ac:dyDescent="0.2">
      <c r="A1190" t="s">
        <v>345</v>
      </c>
      <c r="B1190" s="243" t="str">
        <f>VLOOKUP(A1190,'Web Based Remittances'!A:C,3,0)</f>
        <v>123o359k</v>
      </c>
      <c r="C1190" t="s">
        <v>230</v>
      </c>
      <c r="D1190" t="s">
        <v>231</v>
      </c>
      <c r="E1190">
        <v>4190387</v>
      </c>
    </row>
    <row r="1191" spans="1:5" x14ac:dyDescent="0.2">
      <c r="A1191" t="s">
        <v>345</v>
      </c>
      <c r="B1191" s="243" t="str">
        <f>VLOOKUP(A1191,'Web Based Remittances'!A:C,3,0)</f>
        <v>123o359k</v>
      </c>
      <c r="C1191" t="s">
        <v>232</v>
      </c>
      <c r="D1191" t="s">
        <v>233</v>
      </c>
      <c r="E1191">
        <v>4190388</v>
      </c>
    </row>
    <row r="1192" spans="1:5" x14ac:dyDescent="0.2">
      <c r="A1192" t="s">
        <v>345</v>
      </c>
      <c r="B1192" s="243" t="str">
        <f>VLOOKUP(A1192,'Web Based Remittances'!A:C,3,0)</f>
        <v>123o359k</v>
      </c>
      <c r="C1192" t="s">
        <v>234</v>
      </c>
      <c r="D1192" t="s">
        <v>235</v>
      </c>
      <c r="E1192">
        <v>4190380</v>
      </c>
    </row>
    <row r="1193" spans="1:5" x14ac:dyDescent="0.2">
      <c r="A1193" t="s">
        <v>345</v>
      </c>
      <c r="B1193" s="243" t="str">
        <f>VLOOKUP(A1193,'Web Based Remittances'!A:C,3,0)</f>
        <v>123o359k</v>
      </c>
      <c r="C1193" t="s">
        <v>236</v>
      </c>
      <c r="D1193" t="s">
        <v>237</v>
      </c>
      <c r="E1193">
        <v>4190205</v>
      </c>
    </row>
    <row r="1194" spans="1:5" x14ac:dyDescent="0.2">
      <c r="A1194" t="s">
        <v>345</v>
      </c>
      <c r="B1194" s="243" t="str">
        <f>VLOOKUP(A1194,'Web Based Remittances'!A:C,3,0)</f>
        <v>123o359k</v>
      </c>
      <c r="C1194" t="s">
        <v>238</v>
      </c>
      <c r="D1194" t="s">
        <v>239</v>
      </c>
      <c r="E1194">
        <v>4190210</v>
      </c>
    </row>
    <row r="1195" spans="1:5" x14ac:dyDescent="0.2">
      <c r="A1195" t="s">
        <v>345</v>
      </c>
      <c r="B1195" s="243" t="str">
        <f>VLOOKUP(A1195,'Web Based Remittances'!A:C,3,0)</f>
        <v>123o359k</v>
      </c>
      <c r="C1195" t="s">
        <v>14</v>
      </c>
      <c r="D1195" t="s">
        <v>240</v>
      </c>
      <c r="E1195">
        <v>6110000</v>
      </c>
    </row>
    <row r="1196" spans="1:5" x14ac:dyDescent="0.2">
      <c r="A1196" t="s">
        <v>345</v>
      </c>
      <c r="B1196" s="243" t="str">
        <f>VLOOKUP(A1196,'Web Based Remittances'!A:C,3,0)</f>
        <v>123o359k</v>
      </c>
      <c r="C1196" t="s">
        <v>23</v>
      </c>
      <c r="D1196" t="s">
        <v>241</v>
      </c>
      <c r="E1196">
        <v>6110020</v>
      </c>
    </row>
    <row r="1197" spans="1:5" x14ac:dyDescent="0.2">
      <c r="A1197" t="s">
        <v>345</v>
      </c>
      <c r="B1197" s="243" t="str">
        <f>VLOOKUP(A1197,'Web Based Remittances'!A:C,3,0)</f>
        <v>123o359k</v>
      </c>
      <c r="C1197" t="s">
        <v>31</v>
      </c>
      <c r="D1197" t="s">
        <v>242</v>
      </c>
      <c r="E1197">
        <v>6110600</v>
      </c>
    </row>
    <row r="1198" spans="1:5" x14ac:dyDescent="0.2">
      <c r="A1198" t="s">
        <v>345</v>
      </c>
      <c r="B1198" s="243" t="str">
        <f>VLOOKUP(A1198,'Web Based Remittances'!A:C,3,0)</f>
        <v>123o359k</v>
      </c>
      <c r="C1198" t="s">
        <v>38</v>
      </c>
      <c r="D1198" t="s">
        <v>243</v>
      </c>
      <c r="E1198">
        <v>6110720</v>
      </c>
    </row>
    <row r="1199" spans="1:5" x14ac:dyDescent="0.2">
      <c r="A1199" t="s">
        <v>345</v>
      </c>
      <c r="B1199" s="243" t="str">
        <f>VLOOKUP(A1199,'Web Based Remittances'!A:C,3,0)</f>
        <v>123o359k</v>
      </c>
      <c r="C1199" t="s">
        <v>42</v>
      </c>
      <c r="D1199" t="s">
        <v>244</v>
      </c>
      <c r="E1199">
        <v>6110860</v>
      </c>
    </row>
    <row r="1200" spans="1:5" x14ac:dyDescent="0.2">
      <c r="A1200" t="s">
        <v>345</v>
      </c>
      <c r="B1200" s="243" t="str">
        <f>VLOOKUP(A1200,'Web Based Remittances'!A:C,3,0)</f>
        <v>123o359k</v>
      </c>
      <c r="C1200" t="s">
        <v>46</v>
      </c>
      <c r="D1200" t="s">
        <v>245</v>
      </c>
      <c r="E1200">
        <v>6110800</v>
      </c>
    </row>
    <row r="1201" spans="1:5" x14ac:dyDescent="0.2">
      <c r="A1201" t="s">
        <v>345</v>
      </c>
      <c r="B1201" s="243" t="str">
        <f>VLOOKUP(A1201,'Web Based Remittances'!A:C,3,0)</f>
        <v>123o359k</v>
      </c>
      <c r="C1201" t="s">
        <v>50</v>
      </c>
      <c r="D1201" t="s">
        <v>246</v>
      </c>
      <c r="E1201">
        <v>6110640</v>
      </c>
    </row>
    <row r="1202" spans="1:5" x14ac:dyDescent="0.2">
      <c r="A1202" t="s">
        <v>345</v>
      </c>
      <c r="B1202" s="243" t="str">
        <f>VLOOKUP(A1202,'Web Based Remittances'!A:C,3,0)</f>
        <v>123o359k</v>
      </c>
      <c r="C1202" t="s">
        <v>247</v>
      </c>
      <c r="D1202" t="s">
        <v>248</v>
      </c>
      <c r="E1202">
        <v>6116300</v>
      </c>
    </row>
    <row r="1203" spans="1:5" x14ac:dyDescent="0.2">
      <c r="A1203" t="s">
        <v>345</v>
      </c>
      <c r="B1203" s="243" t="str">
        <f>VLOOKUP(A1203,'Web Based Remittances'!A:C,3,0)</f>
        <v>123o359k</v>
      </c>
      <c r="C1203" t="s">
        <v>249</v>
      </c>
      <c r="D1203" t="s">
        <v>250</v>
      </c>
      <c r="E1203">
        <v>6116200</v>
      </c>
    </row>
    <row r="1204" spans="1:5" x14ac:dyDescent="0.2">
      <c r="A1204" t="s">
        <v>345</v>
      </c>
      <c r="B1204" s="243" t="str">
        <f>VLOOKUP(A1204,'Web Based Remittances'!A:C,3,0)</f>
        <v>123o359k</v>
      </c>
      <c r="C1204" t="s">
        <v>251</v>
      </c>
      <c r="D1204" t="s">
        <v>252</v>
      </c>
      <c r="E1204">
        <v>6116610</v>
      </c>
    </row>
    <row r="1205" spans="1:5" x14ac:dyDescent="0.2">
      <c r="A1205" t="s">
        <v>345</v>
      </c>
      <c r="B1205" s="243" t="str">
        <f>VLOOKUP(A1205,'Web Based Remittances'!A:C,3,0)</f>
        <v>123o359k</v>
      </c>
      <c r="C1205" t="s">
        <v>253</v>
      </c>
      <c r="D1205" t="s">
        <v>254</v>
      </c>
      <c r="E1205">
        <v>6116600</v>
      </c>
    </row>
    <row r="1206" spans="1:5" x14ac:dyDescent="0.2">
      <c r="A1206" t="s">
        <v>345</v>
      </c>
      <c r="B1206" s="243" t="str">
        <f>VLOOKUP(A1206,'Web Based Remittances'!A:C,3,0)</f>
        <v>123o359k</v>
      </c>
      <c r="C1206" t="s">
        <v>255</v>
      </c>
      <c r="D1206" t="s">
        <v>256</v>
      </c>
      <c r="E1206">
        <v>6121000</v>
      </c>
    </row>
    <row r="1207" spans="1:5" x14ac:dyDescent="0.2">
      <c r="A1207" t="s">
        <v>345</v>
      </c>
      <c r="B1207" s="243" t="str">
        <f>VLOOKUP(A1207,'Web Based Remittances'!A:C,3,0)</f>
        <v>123o359k</v>
      </c>
      <c r="C1207" t="s">
        <v>257</v>
      </c>
      <c r="D1207" t="s">
        <v>258</v>
      </c>
      <c r="E1207">
        <v>6122310</v>
      </c>
    </row>
    <row r="1208" spans="1:5" x14ac:dyDescent="0.2">
      <c r="A1208" t="s">
        <v>345</v>
      </c>
      <c r="B1208" s="243" t="str">
        <f>VLOOKUP(A1208,'Web Based Remittances'!A:C,3,0)</f>
        <v>123o359k</v>
      </c>
      <c r="C1208" t="s">
        <v>259</v>
      </c>
      <c r="D1208" t="s">
        <v>260</v>
      </c>
      <c r="E1208">
        <v>6122110</v>
      </c>
    </row>
    <row r="1209" spans="1:5" x14ac:dyDescent="0.2">
      <c r="A1209" t="s">
        <v>345</v>
      </c>
      <c r="B1209" s="243" t="str">
        <f>VLOOKUP(A1209,'Web Based Remittances'!A:C,3,0)</f>
        <v>123o359k</v>
      </c>
      <c r="C1209" t="s">
        <v>261</v>
      </c>
      <c r="D1209" t="s">
        <v>262</v>
      </c>
      <c r="E1209">
        <v>6120800</v>
      </c>
    </row>
    <row r="1210" spans="1:5" x14ac:dyDescent="0.2">
      <c r="A1210" t="s">
        <v>345</v>
      </c>
      <c r="B1210" s="243" t="str">
        <f>VLOOKUP(A1210,'Web Based Remittances'!A:C,3,0)</f>
        <v>123o359k</v>
      </c>
      <c r="C1210" t="s">
        <v>263</v>
      </c>
      <c r="D1210" t="s">
        <v>264</v>
      </c>
      <c r="E1210">
        <v>6120220</v>
      </c>
    </row>
    <row r="1211" spans="1:5" x14ac:dyDescent="0.2">
      <c r="A1211" t="s">
        <v>345</v>
      </c>
      <c r="B1211" s="243" t="str">
        <f>VLOOKUP(A1211,'Web Based Remittances'!A:C,3,0)</f>
        <v>123o359k</v>
      </c>
      <c r="C1211" t="s">
        <v>265</v>
      </c>
      <c r="D1211" t="s">
        <v>266</v>
      </c>
      <c r="E1211">
        <v>6120600</v>
      </c>
    </row>
    <row r="1212" spans="1:5" x14ac:dyDescent="0.2">
      <c r="A1212" t="s">
        <v>345</v>
      </c>
      <c r="B1212" s="243" t="str">
        <f>VLOOKUP(A1212,'Web Based Remittances'!A:C,3,0)</f>
        <v>123o359k</v>
      </c>
      <c r="C1212" t="s">
        <v>267</v>
      </c>
      <c r="D1212" t="s">
        <v>268</v>
      </c>
      <c r="E1212">
        <v>6120400</v>
      </c>
    </row>
    <row r="1213" spans="1:5" x14ac:dyDescent="0.2">
      <c r="A1213" t="s">
        <v>345</v>
      </c>
      <c r="B1213" s="243" t="str">
        <f>VLOOKUP(A1213,'Web Based Remittances'!A:C,3,0)</f>
        <v>123o359k</v>
      </c>
      <c r="C1213" t="s">
        <v>269</v>
      </c>
      <c r="D1213" t="s">
        <v>270</v>
      </c>
      <c r="E1213">
        <v>6140130</v>
      </c>
    </row>
    <row r="1214" spans="1:5" x14ac:dyDescent="0.2">
      <c r="A1214" t="s">
        <v>345</v>
      </c>
      <c r="B1214" s="243" t="str">
        <f>VLOOKUP(A1214,'Web Based Remittances'!A:C,3,0)</f>
        <v>123o359k</v>
      </c>
      <c r="C1214" t="s">
        <v>271</v>
      </c>
      <c r="D1214" t="s">
        <v>272</v>
      </c>
      <c r="E1214">
        <v>6142460</v>
      </c>
    </row>
    <row r="1215" spans="1:5" x14ac:dyDescent="0.2">
      <c r="A1215" t="s">
        <v>345</v>
      </c>
      <c r="B1215" s="243" t="str">
        <f>VLOOKUP(A1215,'Web Based Remittances'!A:C,3,0)</f>
        <v>123o359k</v>
      </c>
      <c r="C1215" t="s">
        <v>273</v>
      </c>
      <c r="D1215" t="s">
        <v>274</v>
      </c>
      <c r="E1215">
        <v>6142431</v>
      </c>
    </row>
    <row r="1216" spans="1:5" x14ac:dyDescent="0.2">
      <c r="A1216" t="s">
        <v>345</v>
      </c>
      <c r="B1216" s="243" t="str">
        <f>VLOOKUP(A1216,'Web Based Remittances'!A:C,3,0)</f>
        <v>123o359k</v>
      </c>
      <c r="C1216" t="s">
        <v>275</v>
      </c>
      <c r="D1216" t="s">
        <v>276</v>
      </c>
      <c r="E1216">
        <v>6142432</v>
      </c>
    </row>
    <row r="1217" spans="1:5" x14ac:dyDescent="0.2">
      <c r="A1217" t="s">
        <v>345</v>
      </c>
      <c r="B1217" s="243" t="str">
        <f>VLOOKUP(A1217,'Web Based Remittances'!A:C,3,0)</f>
        <v>123o359k</v>
      </c>
      <c r="C1217" t="s">
        <v>277</v>
      </c>
      <c r="D1217" t="s">
        <v>278</v>
      </c>
      <c r="E1217">
        <v>6142430</v>
      </c>
    </row>
    <row r="1218" spans="1:5" x14ac:dyDescent="0.2">
      <c r="A1218" t="s">
        <v>345</v>
      </c>
      <c r="B1218" s="243" t="str">
        <f>VLOOKUP(A1218,'Web Based Remittances'!A:C,3,0)</f>
        <v>123o359k</v>
      </c>
      <c r="C1218" t="s">
        <v>279</v>
      </c>
      <c r="D1218" t="s">
        <v>280</v>
      </c>
      <c r="E1218">
        <v>6142433</v>
      </c>
    </row>
    <row r="1219" spans="1:5" x14ac:dyDescent="0.2">
      <c r="A1219" t="s">
        <v>345</v>
      </c>
      <c r="B1219" s="243" t="str">
        <f>VLOOKUP(A1219,'Web Based Remittances'!A:C,3,0)</f>
        <v>123o359k</v>
      </c>
      <c r="C1219" t="s">
        <v>281</v>
      </c>
      <c r="D1219" t="s">
        <v>282</v>
      </c>
      <c r="E1219">
        <v>6142440</v>
      </c>
    </row>
    <row r="1220" spans="1:5" x14ac:dyDescent="0.2">
      <c r="A1220" t="s">
        <v>345</v>
      </c>
      <c r="B1220" s="243" t="str">
        <f>VLOOKUP(A1220,'Web Based Remittances'!A:C,3,0)</f>
        <v>123o359k</v>
      </c>
      <c r="C1220" t="s">
        <v>283</v>
      </c>
      <c r="D1220" t="s">
        <v>284</v>
      </c>
      <c r="E1220">
        <v>6142434</v>
      </c>
    </row>
    <row r="1221" spans="1:5" x14ac:dyDescent="0.2">
      <c r="A1221" t="s">
        <v>345</v>
      </c>
      <c r="B1221" s="243" t="str">
        <f>VLOOKUP(A1221,'Web Based Remittances'!A:C,3,0)</f>
        <v>123o359k</v>
      </c>
      <c r="C1221" t="s">
        <v>285</v>
      </c>
      <c r="D1221" t="s">
        <v>286</v>
      </c>
      <c r="E1221">
        <v>6146100</v>
      </c>
    </row>
    <row r="1222" spans="1:5" x14ac:dyDescent="0.2">
      <c r="A1222" t="s">
        <v>345</v>
      </c>
      <c r="B1222" s="243" t="str">
        <f>VLOOKUP(A1222,'Web Based Remittances'!A:C,3,0)</f>
        <v>123o359k</v>
      </c>
      <c r="C1222" t="s">
        <v>287</v>
      </c>
      <c r="D1222" t="s">
        <v>288</v>
      </c>
      <c r="E1222">
        <v>6140000</v>
      </c>
    </row>
    <row r="1223" spans="1:5" x14ac:dyDescent="0.2">
      <c r="A1223" t="s">
        <v>345</v>
      </c>
      <c r="B1223" s="243" t="str">
        <f>VLOOKUP(A1223,'Web Based Remittances'!A:C,3,0)</f>
        <v>123o359k</v>
      </c>
      <c r="C1223" t="s">
        <v>289</v>
      </c>
      <c r="D1223" t="s">
        <v>290</v>
      </c>
      <c r="E1223">
        <v>6121600</v>
      </c>
    </row>
    <row r="1224" spans="1:5" x14ac:dyDescent="0.2">
      <c r="A1224" t="s">
        <v>345</v>
      </c>
      <c r="B1224" s="243" t="str">
        <f>VLOOKUP(A1224,'Web Based Remittances'!A:C,3,0)</f>
        <v>123o359k</v>
      </c>
      <c r="C1224" t="s">
        <v>291</v>
      </c>
      <c r="D1224" t="s">
        <v>292</v>
      </c>
      <c r="E1224">
        <v>6151110</v>
      </c>
    </row>
    <row r="1225" spans="1:5" x14ac:dyDescent="0.2">
      <c r="A1225" t="s">
        <v>345</v>
      </c>
      <c r="B1225" s="243" t="str">
        <f>VLOOKUP(A1225,'Web Based Remittances'!A:C,3,0)</f>
        <v>123o359k</v>
      </c>
      <c r="C1225" t="s">
        <v>293</v>
      </c>
      <c r="D1225" t="s">
        <v>294</v>
      </c>
      <c r="E1225">
        <v>6140200</v>
      </c>
    </row>
    <row r="1226" spans="1:5" x14ac:dyDescent="0.2">
      <c r="A1226" t="s">
        <v>345</v>
      </c>
      <c r="B1226" s="243" t="str">
        <f>VLOOKUP(A1226,'Web Based Remittances'!A:C,3,0)</f>
        <v>123o359k</v>
      </c>
      <c r="C1226" t="s">
        <v>295</v>
      </c>
      <c r="D1226" t="s">
        <v>296</v>
      </c>
      <c r="E1226">
        <v>6111000</v>
      </c>
    </row>
    <row r="1227" spans="1:5" x14ac:dyDescent="0.2">
      <c r="A1227" t="s">
        <v>345</v>
      </c>
      <c r="B1227" s="243" t="str">
        <f>VLOOKUP(A1227,'Web Based Remittances'!A:C,3,0)</f>
        <v>123o359k</v>
      </c>
      <c r="C1227" t="s">
        <v>297</v>
      </c>
      <c r="D1227" t="s">
        <v>298</v>
      </c>
      <c r="E1227">
        <v>6170100</v>
      </c>
    </row>
    <row r="1228" spans="1:5" x14ac:dyDescent="0.2">
      <c r="A1228" t="s">
        <v>345</v>
      </c>
      <c r="B1228" s="243" t="str">
        <f>VLOOKUP(A1228,'Web Based Remittances'!A:C,3,0)</f>
        <v>123o359k</v>
      </c>
      <c r="C1228" t="s">
        <v>299</v>
      </c>
      <c r="D1228" t="s">
        <v>300</v>
      </c>
      <c r="E1228">
        <v>6170110</v>
      </c>
    </row>
    <row r="1229" spans="1:5" x14ac:dyDescent="0.2">
      <c r="A1229" t="s">
        <v>345</v>
      </c>
      <c r="B1229" s="243" t="str">
        <f>VLOOKUP(A1229,'Web Based Remittances'!A:C,3,0)</f>
        <v>123o359k</v>
      </c>
      <c r="C1229" t="s">
        <v>301</v>
      </c>
      <c r="D1229" t="s">
        <v>302</v>
      </c>
      <c r="E1229">
        <v>6181400</v>
      </c>
    </row>
    <row r="1230" spans="1:5" x14ac:dyDescent="0.2">
      <c r="A1230" t="s">
        <v>345</v>
      </c>
      <c r="B1230" s="243" t="str">
        <f>VLOOKUP(A1230,'Web Based Remittances'!A:C,3,0)</f>
        <v>123o359k</v>
      </c>
      <c r="C1230" t="s">
        <v>303</v>
      </c>
      <c r="D1230" t="s">
        <v>304</v>
      </c>
      <c r="E1230">
        <v>6181500</v>
      </c>
    </row>
    <row r="1231" spans="1:5" x14ac:dyDescent="0.2">
      <c r="A1231" t="s">
        <v>345</v>
      </c>
      <c r="B1231" s="243" t="str">
        <f>VLOOKUP(A1231,'Web Based Remittances'!A:C,3,0)</f>
        <v>123o359k</v>
      </c>
      <c r="C1231" t="s">
        <v>305</v>
      </c>
      <c r="D1231" t="s">
        <v>306</v>
      </c>
      <c r="E1231">
        <v>6110610</v>
      </c>
    </row>
    <row r="1232" spans="1:5" x14ac:dyDescent="0.2">
      <c r="A1232" t="s">
        <v>345</v>
      </c>
      <c r="B1232" s="243" t="str">
        <f>VLOOKUP(A1232,'Web Based Remittances'!A:C,3,0)</f>
        <v>123o359k</v>
      </c>
      <c r="C1232" t="s">
        <v>307</v>
      </c>
      <c r="D1232" t="s">
        <v>308</v>
      </c>
      <c r="E1232">
        <v>6122340</v>
      </c>
    </row>
    <row r="1233" spans="1:5" x14ac:dyDescent="0.2">
      <c r="A1233" t="s">
        <v>345</v>
      </c>
      <c r="B1233" s="243" t="str">
        <f>VLOOKUP(A1233,'Web Based Remittances'!A:C,3,0)</f>
        <v>123o359k</v>
      </c>
      <c r="C1233" t="s">
        <v>309</v>
      </c>
      <c r="D1233" t="s">
        <v>310</v>
      </c>
      <c r="E1233">
        <v>4190170</v>
      </c>
    </row>
    <row r="1234" spans="1:5" x14ac:dyDescent="0.2">
      <c r="A1234" t="s">
        <v>345</v>
      </c>
      <c r="B1234" s="243" t="str">
        <f>VLOOKUP(A1234,'Web Based Remittances'!A:C,3,0)</f>
        <v>123o359k</v>
      </c>
      <c r="C1234" t="s">
        <v>311</v>
      </c>
      <c r="D1234" t="s">
        <v>312</v>
      </c>
      <c r="E1234">
        <v>4190430</v>
      </c>
    </row>
    <row r="1235" spans="1:5" x14ac:dyDescent="0.2">
      <c r="A1235" t="s">
        <v>345</v>
      </c>
      <c r="B1235" s="243" t="str">
        <f>VLOOKUP(A1235,'Web Based Remittances'!A:C,3,0)</f>
        <v>123o359k</v>
      </c>
      <c r="C1235" t="s">
        <v>313</v>
      </c>
      <c r="D1235" t="s">
        <v>314</v>
      </c>
      <c r="E1235">
        <v>6181510</v>
      </c>
    </row>
    <row r="1236" spans="1:5" x14ac:dyDescent="0.2">
      <c r="A1236" t="s">
        <v>345</v>
      </c>
      <c r="B1236" s="243" t="str">
        <f>VLOOKUP(A1236,'Web Based Remittances'!A:C,3,0)</f>
        <v>123o359k</v>
      </c>
      <c r="C1236" t="s">
        <v>315</v>
      </c>
      <c r="D1236" t="s">
        <v>316</v>
      </c>
      <c r="E1236">
        <v>6180210</v>
      </c>
    </row>
    <row r="1237" spans="1:5" x14ac:dyDescent="0.2">
      <c r="A1237" t="s">
        <v>345</v>
      </c>
      <c r="B1237" s="243" t="str">
        <f>VLOOKUP(A1237,'Web Based Remittances'!A:C,3,0)</f>
        <v>123o359k</v>
      </c>
      <c r="C1237" t="s">
        <v>317</v>
      </c>
      <c r="D1237" t="s">
        <v>318</v>
      </c>
      <c r="E1237">
        <v>6180200</v>
      </c>
    </row>
    <row r="1238" spans="1:5" x14ac:dyDescent="0.2">
      <c r="A1238" t="s">
        <v>345</v>
      </c>
      <c r="B1238" s="243" t="str">
        <f>VLOOKUP(A1238,'Web Based Remittances'!A:C,3,0)</f>
        <v>123o359k</v>
      </c>
      <c r="C1238" t="s">
        <v>319</v>
      </c>
      <c r="D1238" t="s">
        <v>320</v>
      </c>
      <c r="E1238">
        <v>6180230</v>
      </c>
    </row>
    <row r="1239" spans="1:5" x14ac:dyDescent="0.2">
      <c r="A1239" t="s">
        <v>345</v>
      </c>
      <c r="B1239" s="243" t="str">
        <f>VLOOKUP(A1239,'Web Based Remittances'!A:C,3,0)</f>
        <v>123o359k</v>
      </c>
      <c r="C1239" t="s">
        <v>321</v>
      </c>
      <c r="D1239" t="s">
        <v>272</v>
      </c>
      <c r="E1239">
        <v>6180260</v>
      </c>
    </row>
    <row r="1240" spans="1:5" x14ac:dyDescent="0.2">
      <c r="A1240" t="s">
        <v>345</v>
      </c>
      <c r="B1240" s="243" t="str">
        <f>VLOOKUP(A1240,'Web Based Remittances'!A:C,3,0)</f>
        <v>123o359k</v>
      </c>
      <c r="C1240" t="s">
        <v>322</v>
      </c>
      <c r="D1240" t="s">
        <v>323</v>
      </c>
      <c r="E1240">
        <v>6180261</v>
      </c>
    </row>
    <row r="1241" spans="1:5" x14ac:dyDescent="0.2">
      <c r="A1241" t="s">
        <v>345</v>
      </c>
      <c r="B1241" s="243" t="str">
        <f>VLOOKUP(A1241,'Web Based Remittances'!A:C,3,0)</f>
        <v>123o359k</v>
      </c>
      <c r="C1241" t="s">
        <v>324</v>
      </c>
      <c r="D1241" t="s">
        <v>325</v>
      </c>
      <c r="E1241">
        <v>6180262</v>
      </c>
    </row>
    <row r="1242" spans="1:5" x14ac:dyDescent="0.2">
      <c r="A1242" t="s">
        <v>345</v>
      </c>
      <c r="B1242" s="243" t="str">
        <f>VLOOKUP(A1242,'Web Based Remittances'!A:C,3,0)</f>
        <v>123o359k</v>
      </c>
      <c r="C1242" t="s">
        <v>326</v>
      </c>
      <c r="D1242" t="s">
        <v>280</v>
      </c>
      <c r="E1242">
        <v>6180263</v>
      </c>
    </row>
    <row r="1243" spans="1:5" x14ac:dyDescent="0.2">
      <c r="A1243" t="s">
        <v>345</v>
      </c>
      <c r="B1243" s="243" t="str">
        <f>VLOOKUP(A1243,'Web Based Remittances'!A:C,3,0)</f>
        <v>123o359k</v>
      </c>
      <c r="C1243" t="s">
        <v>327</v>
      </c>
      <c r="D1243" t="s">
        <v>328</v>
      </c>
      <c r="E1243">
        <v>6180264</v>
      </c>
    </row>
    <row r="1244" spans="1:5" x14ac:dyDescent="0.2">
      <c r="A1244" t="s">
        <v>346</v>
      </c>
      <c r="B1244" s="243" t="str">
        <f>VLOOKUP(A1244,'Web Based Remittances'!A:C,3,0)</f>
        <v>275h732y</v>
      </c>
      <c r="C1244" t="s">
        <v>200</v>
      </c>
      <c r="D1244" t="s">
        <v>201</v>
      </c>
      <c r="E1244">
        <v>4190105</v>
      </c>
    </row>
    <row r="1245" spans="1:5" x14ac:dyDescent="0.2">
      <c r="A1245" t="s">
        <v>346</v>
      </c>
      <c r="B1245" s="243" t="str">
        <f>VLOOKUP(A1245,'Web Based Remittances'!A:C,3,0)</f>
        <v>275h732y</v>
      </c>
      <c r="C1245" t="s">
        <v>202</v>
      </c>
      <c r="D1245" t="s">
        <v>203</v>
      </c>
      <c r="E1245">
        <v>4190110</v>
      </c>
    </row>
    <row r="1246" spans="1:5" x14ac:dyDescent="0.2">
      <c r="A1246" t="s">
        <v>346</v>
      </c>
      <c r="B1246" s="243" t="str">
        <f>VLOOKUP(A1246,'Web Based Remittances'!A:C,3,0)</f>
        <v>275h732y</v>
      </c>
      <c r="C1246" t="s">
        <v>204</v>
      </c>
      <c r="D1246" t="s">
        <v>205</v>
      </c>
      <c r="E1246">
        <v>4190120</v>
      </c>
    </row>
    <row r="1247" spans="1:5" x14ac:dyDescent="0.2">
      <c r="A1247" t="s">
        <v>346</v>
      </c>
      <c r="B1247" s="243" t="str">
        <f>VLOOKUP(A1247,'Web Based Remittances'!A:C,3,0)</f>
        <v>275h732y</v>
      </c>
      <c r="C1247" t="s">
        <v>206</v>
      </c>
      <c r="D1247" t="s">
        <v>207</v>
      </c>
      <c r="E1247">
        <v>4190140</v>
      </c>
    </row>
    <row r="1248" spans="1:5" x14ac:dyDescent="0.2">
      <c r="A1248" t="s">
        <v>346</v>
      </c>
      <c r="B1248" s="243" t="str">
        <f>VLOOKUP(A1248,'Web Based Remittances'!A:C,3,0)</f>
        <v>275h732y</v>
      </c>
      <c r="C1248" t="s">
        <v>208</v>
      </c>
      <c r="D1248" t="s">
        <v>209</v>
      </c>
      <c r="E1248">
        <v>4190160</v>
      </c>
    </row>
    <row r="1249" spans="1:18" x14ac:dyDescent="0.2">
      <c r="A1249" t="s">
        <v>346</v>
      </c>
      <c r="B1249" s="243" t="str">
        <f>VLOOKUP(A1249,'Web Based Remittances'!A:C,3,0)</f>
        <v>275h732y</v>
      </c>
      <c r="C1249" t="s">
        <v>210</v>
      </c>
      <c r="D1249" t="s">
        <v>211</v>
      </c>
      <c r="E1249">
        <v>4190390</v>
      </c>
    </row>
    <row r="1250" spans="1:18" x14ac:dyDescent="0.2">
      <c r="A1250" t="s">
        <v>346</v>
      </c>
      <c r="B1250" s="243" t="str">
        <f>VLOOKUP(A1250,'Web Based Remittances'!A:C,3,0)</f>
        <v>275h732y</v>
      </c>
      <c r="C1250" t="s">
        <v>212</v>
      </c>
      <c r="D1250" t="s">
        <v>213</v>
      </c>
      <c r="E1250">
        <v>4191900</v>
      </c>
    </row>
    <row r="1251" spans="1:18" x14ac:dyDescent="0.2">
      <c r="A1251" t="s">
        <v>346</v>
      </c>
      <c r="B1251" s="243" t="str">
        <f>VLOOKUP(A1251,'Web Based Remittances'!A:C,3,0)</f>
        <v>275h732y</v>
      </c>
      <c r="C1251" t="s">
        <v>214</v>
      </c>
      <c r="D1251" t="s">
        <v>215</v>
      </c>
      <c r="E1251">
        <v>4191100</v>
      </c>
    </row>
    <row r="1252" spans="1:18" x14ac:dyDescent="0.2">
      <c r="A1252" t="s">
        <v>346</v>
      </c>
      <c r="B1252" s="243" t="str">
        <f>VLOOKUP(A1252,'Web Based Remittances'!A:C,3,0)</f>
        <v>275h732y</v>
      </c>
      <c r="C1252" t="s">
        <v>216</v>
      </c>
      <c r="D1252" t="s">
        <v>217</v>
      </c>
      <c r="E1252">
        <v>4191110</v>
      </c>
    </row>
    <row r="1253" spans="1:18" x14ac:dyDescent="0.2">
      <c r="A1253" t="s">
        <v>346</v>
      </c>
      <c r="B1253" s="243" t="str">
        <f>VLOOKUP(A1253,'Web Based Remittances'!A:C,3,0)</f>
        <v>275h732y</v>
      </c>
      <c r="C1253" t="s">
        <v>218</v>
      </c>
      <c r="D1253" t="s">
        <v>219</v>
      </c>
      <c r="E1253">
        <v>4191600</v>
      </c>
    </row>
    <row r="1254" spans="1:18" x14ac:dyDescent="0.2">
      <c r="A1254" t="s">
        <v>346</v>
      </c>
      <c r="B1254" s="243" t="str">
        <f>VLOOKUP(A1254,'Web Based Remittances'!A:C,3,0)</f>
        <v>275h732y</v>
      </c>
      <c r="C1254" t="s">
        <v>220</v>
      </c>
      <c r="D1254" t="s">
        <v>221</v>
      </c>
      <c r="E1254">
        <v>4191610</v>
      </c>
      <c r="F1254" s="338"/>
      <c r="G1254" s="338"/>
      <c r="H1254" s="338"/>
      <c r="I1254" s="338"/>
      <c r="J1254" s="338"/>
      <c r="K1254" s="338"/>
      <c r="L1254" s="338"/>
      <c r="M1254" s="338"/>
      <c r="N1254" s="338"/>
      <c r="O1254" s="338"/>
      <c r="P1254" s="338"/>
      <c r="Q1254" s="338"/>
      <c r="R1254" s="338"/>
    </row>
    <row r="1255" spans="1:18" x14ac:dyDescent="0.2">
      <c r="A1255" t="s">
        <v>346</v>
      </c>
      <c r="B1255" s="243" t="str">
        <f>VLOOKUP(A1255,'Web Based Remittances'!A:C,3,0)</f>
        <v>275h732y</v>
      </c>
      <c r="C1255" t="s">
        <v>222</v>
      </c>
      <c r="D1255" t="s">
        <v>223</v>
      </c>
      <c r="E1255">
        <v>4190410</v>
      </c>
    </row>
    <row r="1256" spans="1:18" x14ac:dyDescent="0.2">
      <c r="A1256" t="s">
        <v>346</v>
      </c>
      <c r="B1256" s="243" t="str">
        <f>VLOOKUP(A1256,'Web Based Remittances'!A:C,3,0)</f>
        <v>275h732y</v>
      </c>
      <c r="C1256" t="s">
        <v>224</v>
      </c>
      <c r="D1256" t="s">
        <v>225</v>
      </c>
      <c r="E1256">
        <v>4190420</v>
      </c>
      <c r="F1256" s="338"/>
    </row>
    <row r="1257" spans="1:18" x14ac:dyDescent="0.2">
      <c r="A1257" t="s">
        <v>346</v>
      </c>
      <c r="B1257" s="243" t="str">
        <f>VLOOKUP(A1257,'Web Based Remittances'!A:C,3,0)</f>
        <v>275h732y</v>
      </c>
      <c r="C1257" t="s">
        <v>226</v>
      </c>
      <c r="D1257" t="s">
        <v>227</v>
      </c>
      <c r="E1257">
        <v>4190200</v>
      </c>
      <c r="F1257" s="338"/>
      <c r="J1257" s="338"/>
      <c r="L1257" s="338"/>
      <c r="O1257" s="338"/>
      <c r="R1257" s="338"/>
    </row>
    <row r="1258" spans="1:18" x14ac:dyDescent="0.2">
      <c r="A1258" t="s">
        <v>346</v>
      </c>
      <c r="B1258" s="243" t="str">
        <f>VLOOKUP(A1258,'Web Based Remittances'!A:C,3,0)</f>
        <v>275h732y</v>
      </c>
      <c r="C1258" t="s">
        <v>228</v>
      </c>
      <c r="D1258" t="s">
        <v>229</v>
      </c>
      <c r="E1258">
        <v>4190386</v>
      </c>
    </row>
    <row r="1259" spans="1:18" x14ac:dyDescent="0.2">
      <c r="A1259" t="s">
        <v>346</v>
      </c>
      <c r="B1259" s="243" t="str">
        <f>VLOOKUP(A1259,'Web Based Remittances'!A:C,3,0)</f>
        <v>275h732y</v>
      </c>
      <c r="C1259" t="s">
        <v>230</v>
      </c>
      <c r="D1259" t="s">
        <v>231</v>
      </c>
      <c r="E1259">
        <v>4190387</v>
      </c>
    </row>
    <row r="1260" spans="1:18" x14ac:dyDescent="0.2">
      <c r="A1260" t="s">
        <v>346</v>
      </c>
      <c r="B1260" s="243" t="str">
        <f>VLOOKUP(A1260,'Web Based Remittances'!A:C,3,0)</f>
        <v>275h732y</v>
      </c>
      <c r="C1260" t="s">
        <v>232</v>
      </c>
      <c r="D1260" t="s">
        <v>233</v>
      </c>
      <c r="E1260">
        <v>4190388</v>
      </c>
      <c r="F1260" s="338"/>
    </row>
    <row r="1261" spans="1:18" x14ac:dyDescent="0.2">
      <c r="A1261" t="s">
        <v>346</v>
      </c>
      <c r="B1261" s="243" t="str">
        <f>VLOOKUP(A1261,'Web Based Remittances'!A:C,3,0)</f>
        <v>275h732y</v>
      </c>
      <c r="C1261" t="s">
        <v>234</v>
      </c>
      <c r="D1261" t="s">
        <v>235</v>
      </c>
      <c r="E1261">
        <v>4190380</v>
      </c>
      <c r="F1261" s="338"/>
      <c r="G1261" s="338"/>
      <c r="J1261" s="338"/>
      <c r="M1261" s="338"/>
      <c r="P1261" s="338"/>
    </row>
    <row r="1262" spans="1:18" x14ac:dyDescent="0.2">
      <c r="A1262" t="s">
        <v>346</v>
      </c>
      <c r="B1262" s="243" t="str">
        <f>VLOOKUP(A1262,'Web Based Remittances'!A:C,3,0)</f>
        <v>275h732y</v>
      </c>
      <c r="C1262" t="s">
        <v>236</v>
      </c>
      <c r="D1262" t="s">
        <v>237</v>
      </c>
      <c r="E1262">
        <v>4190205</v>
      </c>
    </row>
    <row r="1263" spans="1:18" x14ac:dyDescent="0.2">
      <c r="A1263" t="s">
        <v>346</v>
      </c>
      <c r="B1263" s="243" t="str">
        <f>VLOOKUP(A1263,'Web Based Remittances'!A:C,3,0)</f>
        <v>275h732y</v>
      </c>
      <c r="C1263" t="s">
        <v>238</v>
      </c>
      <c r="D1263" t="s">
        <v>239</v>
      </c>
      <c r="E1263">
        <v>4190210</v>
      </c>
    </row>
    <row r="1264" spans="1:18" x14ac:dyDescent="0.2">
      <c r="A1264" t="s">
        <v>346</v>
      </c>
      <c r="B1264" s="243" t="str">
        <f>VLOOKUP(A1264,'Web Based Remittances'!A:C,3,0)</f>
        <v>275h732y</v>
      </c>
      <c r="C1264" t="s">
        <v>14</v>
      </c>
      <c r="D1264" t="s">
        <v>240</v>
      </c>
      <c r="E1264">
        <v>6110000</v>
      </c>
    </row>
    <row r="1265" spans="1:18" x14ac:dyDescent="0.2">
      <c r="A1265" t="s">
        <v>346</v>
      </c>
      <c r="B1265" s="243" t="str">
        <f>VLOOKUP(A1265,'Web Based Remittances'!A:C,3,0)</f>
        <v>275h732y</v>
      </c>
      <c r="C1265" t="s">
        <v>23</v>
      </c>
      <c r="D1265" t="s">
        <v>241</v>
      </c>
      <c r="E1265">
        <v>6110020</v>
      </c>
      <c r="F1265" s="338"/>
    </row>
    <row r="1266" spans="1:18" x14ac:dyDescent="0.2">
      <c r="A1266" t="s">
        <v>346</v>
      </c>
      <c r="B1266" s="243" t="str">
        <f>VLOOKUP(A1266,'Web Based Remittances'!A:C,3,0)</f>
        <v>275h732y</v>
      </c>
      <c r="C1266" t="s">
        <v>31</v>
      </c>
      <c r="D1266" t="s">
        <v>242</v>
      </c>
      <c r="E1266">
        <v>6110600</v>
      </c>
      <c r="F1266" s="338"/>
      <c r="H1266" s="338"/>
      <c r="J1266" s="338"/>
      <c r="N1266" s="338"/>
    </row>
    <row r="1267" spans="1:18" x14ac:dyDescent="0.2">
      <c r="A1267" t="s">
        <v>346</v>
      </c>
      <c r="B1267" s="243" t="str">
        <f>VLOOKUP(A1267,'Web Based Remittances'!A:C,3,0)</f>
        <v>275h732y</v>
      </c>
      <c r="C1267" t="s">
        <v>38</v>
      </c>
      <c r="D1267" t="s">
        <v>243</v>
      </c>
      <c r="E1267">
        <v>6110720</v>
      </c>
    </row>
    <row r="1268" spans="1:18" x14ac:dyDescent="0.2">
      <c r="A1268" t="s">
        <v>346</v>
      </c>
      <c r="B1268" s="243" t="str">
        <f>VLOOKUP(A1268,'Web Based Remittances'!A:C,3,0)</f>
        <v>275h732y</v>
      </c>
      <c r="C1268" t="s">
        <v>42</v>
      </c>
      <c r="D1268" t="s">
        <v>244</v>
      </c>
      <c r="E1268">
        <v>6110860</v>
      </c>
    </row>
    <row r="1269" spans="1:18" x14ac:dyDescent="0.2">
      <c r="A1269" t="s">
        <v>346</v>
      </c>
      <c r="B1269" s="243" t="str">
        <f>VLOOKUP(A1269,'Web Based Remittances'!A:C,3,0)</f>
        <v>275h732y</v>
      </c>
      <c r="C1269" t="s">
        <v>46</v>
      </c>
      <c r="D1269" t="s">
        <v>245</v>
      </c>
      <c r="E1269">
        <v>6110800</v>
      </c>
      <c r="F1269" s="338"/>
      <c r="G1269" s="338"/>
      <c r="H1269" s="338"/>
      <c r="I1269" s="338"/>
      <c r="J1269" s="338"/>
      <c r="K1269" s="338"/>
      <c r="L1269" s="338"/>
      <c r="M1269" s="338"/>
      <c r="N1269" s="338"/>
      <c r="O1269" s="338"/>
      <c r="P1269" s="338"/>
      <c r="Q1269" s="338"/>
      <c r="R1269" s="338"/>
    </row>
    <row r="1270" spans="1:18" x14ac:dyDescent="0.2">
      <c r="A1270" t="s">
        <v>346</v>
      </c>
      <c r="B1270" s="243" t="str">
        <f>VLOOKUP(A1270,'Web Based Remittances'!A:C,3,0)</f>
        <v>275h732y</v>
      </c>
      <c r="C1270" t="s">
        <v>50</v>
      </c>
      <c r="D1270" t="s">
        <v>246</v>
      </c>
      <c r="E1270">
        <v>6110640</v>
      </c>
    </row>
    <row r="1271" spans="1:18" x14ac:dyDescent="0.2">
      <c r="A1271" t="s">
        <v>346</v>
      </c>
      <c r="B1271" s="243" t="str">
        <f>VLOOKUP(A1271,'Web Based Remittances'!A:C,3,0)</f>
        <v>275h732y</v>
      </c>
      <c r="C1271" t="s">
        <v>247</v>
      </c>
      <c r="D1271" t="s">
        <v>248</v>
      </c>
      <c r="E1271">
        <v>6116300</v>
      </c>
      <c r="F1271" s="338"/>
      <c r="G1271" s="338"/>
      <c r="H1271" s="338"/>
      <c r="I1271" s="338"/>
      <c r="J1271" s="338"/>
      <c r="K1271" s="338"/>
      <c r="L1271" s="338"/>
      <c r="M1271" s="338"/>
      <c r="N1271" s="338"/>
      <c r="O1271" s="338"/>
      <c r="P1271" s="338"/>
      <c r="Q1271" s="338"/>
      <c r="R1271" s="338"/>
    </row>
    <row r="1272" spans="1:18" x14ac:dyDescent="0.2">
      <c r="A1272" t="s">
        <v>346</v>
      </c>
      <c r="B1272" s="243" t="str">
        <f>VLOOKUP(A1272,'Web Based Remittances'!A:C,3,0)</f>
        <v>275h732y</v>
      </c>
      <c r="C1272" t="s">
        <v>249</v>
      </c>
      <c r="D1272" t="s">
        <v>250</v>
      </c>
      <c r="E1272">
        <v>6116200</v>
      </c>
      <c r="F1272" s="338"/>
      <c r="G1272" s="338"/>
      <c r="H1272" s="338"/>
      <c r="I1272" s="338"/>
      <c r="J1272" s="338"/>
      <c r="K1272" s="338"/>
      <c r="L1272" s="338"/>
      <c r="M1272" s="338"/>
      <c r="N1272" s="338"/>
      <c r="O1272" s="338"/>
      <c r="P1272" s="338"/>
      <c r="Q1272" s="338"/>
      <c r="R1272" s="338"/>
    </row>
    <row r="1273" spans="1:18" x14ac:dyDescent="0.2">
      <c r="A1273" t="s">
        <v>346</v>
      </c>
      <c r="B1273" s="243" t="str">
        <f>VLOOKUP(A1273,'Web Based Remittances'!A:C,3,0)</f>
        <v>275h732y</v>
      </c>
      <c r="C1273" t="s">
        <v>251</v>
      </c>
      <c r="D1273" t="s">
        <v>252</v>
      </c>
      <c r="E1273">
        <v>6116610</v>
      </c>
      <c r="F1273" s="338"/>
      <c r="G1273" s="338"/>
      <c r="H1273" s="338"/>
      <c r="I1273" s="338"/>
      <c r="J1273" s="338"/>
      <c r="K1273" s="338"/>
      <c r="L1273" s="338"/>
      <c r="M1273" s="338"/>
      <c r="N1273" s="338"/>
      <c r="O1273" s="338"/>
      <c r="P1273" s="338"/>
      <c r="Q1273" s="338"/>
      <c r="R1273" s="338"/>
    </row>
    <row r="1274" spans="1:18" x14ac:dyDescent="0.2">
      <c r="A1274" t="s">
        <v>346</v>
      </c>
      <c r="B1274" s="243" t="str">
        <f>VLOOKUP(A1274,'Web Based Remittances'!A:C,3,0)</f>
        <v>275h732y</v>
      </c>
      <c r="C1274" t="s">
        <v>253</v>
      </c>
      <c r="D1274" t="s">
        <v>254</v>
      </c>
      <c r="E1274">
        <v>6116600</v>
      </c>
    </row>
    <row r="1275" spans="1:18" x14ac:dyDescent="0.2">
      <c r="A1275" t="s">
        <v>346</v>
      </c>
      <c r="B1275" s="243" t="str">
        <f>VLOOKUP(A1275,'Web Based Remittances'!A:C,3,0)</f>
        <v>275h732y</v>
      </c>
      <c r="C1275" t="s">
        <v>255</v>
      </c>
      <c r="D1275" t="s">
        <v>256</v>
      </c>
      <c r="E1275">
        <v>6121000</v>
      </c>
      <c r="F1275" s="338"/>
      <c r="G1275" s="338"/>
      <c r="H1275" s="338"/>
      <c r="I1275" s="338"/>
      <c r="J1275" s="338"/>
      <c r="K1275" s="338"/>
      <c r="L1275" s="338"/>
      <c r="M1275" s="338"/>
      <c r="N1275" s="338"/>
      <c r="O1275" s="338"/>
      <c r="P1275" s="338"/>
      <c r="Q1275" s="338"/>
      <c r="R1275" s="338"/>
    </row>
    <row r="1276" spans="1:18" x14ac:dyDescent="0.2">
      <c r="A1276" t="s">
        <v>346</v>
      </c>
      <c r="B1276" s="243" t="str">
        <f>VLOOKUP(A1276,'Web Based Remittances'!A:C,3,0)</f>
        <v>275h732y</v>
      </c>
      <c r="C1276" t="s">
        <v>257</v>
      </c>
      <c r="D1276" t="s">
        <v>258</v>
      </c>
      <c r="E1276">
        <v>6122310</v>
      </c>
      <c r="F1276" s="338"/>
    </row>
    <row r="1277" spans="1:18" x14ac:dyDescent="0.2">
      <c r="A1277" t="s">
        <v>346</v>
      </c>
      <c r="B1277" s="243" t="str">
        <f>VLOOKUP(A1277,'Web Based Remittances'!A:C,3,0)</f>
        <v>275h732y</v>
      </c>
      <c r="C1277" t="s">
        <v>259</v>
      </c>
      <c r="D1277" t="s">
        <v>260</v>
      </c>
      <c r="E1277">
        <v>6122110</v>
      </c>
      <c r="F1277" s="338"/>
    </row>
    <row r="1278" spans="1:18" x14ac:dyDescent="0.2">
      <c r="A1278" t="s">
        <v>346</v>
      </c>
      <c r="B1278" s="243" t="str">
        <f>VLOOKUP(A1278,'Web Based Remittances'!A:C,3,0)</f>
        <v>275h732y</v>
      </c>
      <c r="C1278" t="s">
        <v>261</v>
      </c>
      <c r="D1278" t="s">
        <v>262</v>
      </c>
      <c r="E1278">
        <v>6120800</v>
      </c>
    </row>
    <row r="1279" spans="1:18" x14ac:dyDescent="0.2">
      <c r="A1279" t="s">
        <v>346</v>
      </c>
      <c r="B1279" s="243" t="str">
        <f>VLOOKUP(A1279,'Web Based Remittances'!A:C,3,0)</f>
        <v>275h732y</v>
      </c>
      <c r="C1279" t="s">
        <v>263</v>
      </c>
      <c r="D1279" t="s">
        <v>264</v>
      </c>
      <c r="E1279">
        <v>6120220</v>
      </c>
    </row>
    <row r="1280" spans="1:18" x14ac:dyDescent="0.2">
      <c r="A1280" t="s">
        <v>346</v>
      </c>
      <c r="B1280" s="243" t="str">
        <f>VLOOKUP(A1280,'Web Based Remittances'!A:C,3,0)</f>
        <v>275h732y</v>
      </c>
      <c r="C1280" t="s">
        <v>265</v>
      </c>
      <c r="D1280" t="s">
        <v>266</v>
      </c>
      <c r="E1280">
        <v>6120600</v>
      </c>
      <c r="F1280" s="338"/>
      <c r="L1280" s="338"/>
    </row>
    <row r="1281" spans="1:18" x14ac:dyDescent="0.2">
      <c r="A1281" t="s">
        <v>346</v>
      </c>
      <c r="B1281" s="243" t="str">
        <f>VLOOKUP(A1281,'Web Based Remittances'!A:C,3,0)</f>
        <v>275h732y</v>
      </c>
      <c r="C1281" t="s">
        <v>267</v>
      </c>
      <c r="D1281" t="s">
        <v>268</v>
      </c>
      <c r="E1281">
        <v>6120400</v>
      </c>
      <c r="F1281" s="338"/>
    </row>
    <row r="1282" spans="1:18" x14ac:dyDescent="0.2">
      <c r="A1282" t="s">
        <v>346</v>
      </c>
      <c r="B1282" s="243" t="str">
        <f>VLOOKUP(A1282,'Web Based Remittances'!A:C,3,0)</f>
        <v>275h732y</v>
      </c>
      <c r="C1282" t="s">
        <v>269</v>
      </c>
      <c r="D1282" t="s">
        <v>270</v>
      </c>
      <c r="E1282">
        <v>6140130</v>
      </c>
      <c r="F1282" s="338"/>
    </row>
    <row r="1283" spans="1:18" x14ac:dyDescent="0.2">
      <c r="A1283" t="s">
        <v>346</v>
      </c>
      <c r="B1283" s="243" t="str">
        <f>VLOOKUP(A1283,'Web Based Remittances'!A:C,3,0)</f>
        <v>275h732y</v>
      </c>
      <c r="C1283" t="s">
        <v>271</v>
      </c>
      <c r="D1283" t="s">
        <v>272</v>
      </c>
      <c r="E1283">
        <v>6142460</v>
      </c>
      <c r="F1283" s="338"/>
    </row>
    <row r="1284" spans="1:18" x14ac:dyDescent="0.2">
      <c r="A1284" t="s">
        <v>346</v>
      </c>
      <c r="B1284" s="243" t="str">
        <f>VLOOKUP(A1284,'Web Based Remittances'!A:C,3,0)</f>
        <v>275h732y</v>
      </c>
      <c r="C1284" t="s">
        <v>273</v>
      </c>
      <c r="D1284" t="s">
        <v>274</v>
      </c>
      <c r="E1284">
        <v>6142431</v>
      </c>
      <c r="F1284" s="338"/>
      <c r="G1284" s="338"/>
      <c r="H1284" s="338"/>
      <c r="I1284" s="338"/>
      <c r="J1284" s="338"/>
      <c r="K1284" s="338"/>
      <c r="L1284" s="338"/>
      <c r="M1284" s="338"/>
      <c r="N1284" s="338"/>
      <c r="O1284" s="338"/>
      <c r="P1284" s="338"/>
      <c r="Q1284" s="338"/>
      <c r="R1284" s="338"/>
    </row>
    <row r="1285" spans="1:18" x14ac:dyDescent="0.2">
      <c r="A1285" t="s">
        <v>346</v>
      </c>
      <c r="B1285" s="243" t="str">
        <f>VLOOKUP(A1285,'Web Based Remittances'!A:C,3,0)</f>
        <v>275h732y</v>
      </c>
      <c r="C1285" t="s">
        <v>275</v>
      </c>
      <c r="D1285" t="s">
        <v>276</v>
      </c>
      <c r="E1285">
        <v>6142432</v>
      </c>
      <c r="F1285" s="338"/>
      <c r="R1285" s="338"/>
    </row>
    <row r="1286" spans="1:18" x14ac:dyDescent="0.2">
      <c r="A1286" t="s">
        <v>346</v>
      </c>
      <c r="B1286" s="243" t="str">
        <f>VLOOKUP(A1286,'Web Based Remittances'!A:C,3,0)</f>
        <v>275h732y</v>
      </c>
      <c r="C1286" t="s">
        <v>277</v>
      </c>
      <c r="D1286" t="s">
        <v>278</v>
      </c>
      <c r="E1286">
        <v>6142430</v>
      </c>
      <c r="F1286" s="338"/>
    </row>
    <row r="1287" spans="1:18" x14ac:dyDescent="0.2">
      <c r="A1287" t="s">
        <v>346</v>
      </c>
      <c r="B1287" s="243" t="str">
        <f>VLOOKUP(A1287,'Web Based Remittances'!A:C,3,0)</f>
        <v>275h732y</v>
      </c>
      <c r="C1287" t="s">
        <v>279</v>
      </c>
      <c r="D1287" t="s">
        <v>280</v>
      </c>
      <c r="E1287">
        <v>6142433</v>
      </c>
      <c r="F1287" s="338"/>
      <c r="G1287" s="338"/>
      <c r="H1287" s="338"/>
      <c r="I1287" s="338"/>
      <c r="J1287" s="338"/>
      <c r="L1287" s="338"/>
      <c r="M1287" s="338"/>
      <c r="N1287" s="338"/>
      <c r="O1287" s="338"/>
      <c r="P1287" s="338"/>
      <c r="Q1287" s="338"/>
      <c r="R1287" s="338"/>
    </row>
    <row r="1288" spans="1:18" x14ac:dyDescent="0.2">
      <c r="A1288" t="s">
        <v>346</v>
      </c>
      <c r="B1288" s="243" t="str">
        <f>VLOOKUP(A1288,'Web Based Remittances'!A:C,3,0)</f>
        <v>275h732y</v>
      </c>
      <c r="C1288" t="s">
        <v>281</v>
      </c>
      <c r="D1288" t="s">
        <v>282</v>
      </c>
      <c r="E1288">
        <v>6142440</v>
      </c>
      <c r="F1288" s="338"/>
      <c r="H1288" s="338"/>
      <c r="I1288" s="338"/>
      <c r="J1288" s="338"/>
      <c r="L1288" s="338"/>
      <c r="M1288" s="338"/>
      <c r="N1288" s="338"/>
      <c r="P1288" s="338"/>
    </row>
    <row r="1289" spans="1:18" x14ac:dyDescent="0.2">
      <c r="A1289" t="s">
        <v>346</v>
      </c>
      <c r="B1289" s="243" t="str">
        <f>VLOOKUP(A1289,'Web Based Remittances'!A:C,3,0)</f>
        <v>275h732y</v>
      </c>
      <c r="C1289" t="s">
        <v>283</v>
      </c>
      <c r="D1289" t="s">
        <v>284</v>
      </c>
      <c r="E1289">
        <v>6142434</v>
      </c>
    </row>
    <row r="1290" spans="1:18" x14ac:dyDescent="0.2">
      <c r="A1290" t="s">
        <v>346</v>
      </c>
      <c r="B1290" s="243" t="str">
        <f>VLOOKUP(A1290,'Web Based Remittances'!A:C,3,0)</f>
        <v>275h732y</v>
      </c>
      <c r="C1290" t="s">
        <v>285</v>
      </c>
      <c r="D1290" t="s">
        <v>286</v>
      </c>
      <c r="E1290">
        <v>6146100</v>
      </c>
      <c r="F1290" s="338"/>
      <c r="G1290" s="338"/>
      <c r="H1290" s="338"/>
      <c r="I1290" s="338"/>
      <c r="J1290" s="338"/>
      <c r="K1290" s="338"/>
      <c r="L1290" s="338"/>
      <c r="M1290" s="338"/>
      <c r="N1290" s="338"/>
      <c r="O1290" s="338"/>
      <c r="P1290" s="338"/>
      <c r="Q1290" s="338"/>
      <c r="R1290" s="338"/>
    </row>
    <row r="1291" spans="1:18" x14ac:dyDescent="0.2">
      <c r="A1291" t="s">
        <v>346</v>
      </c>
      <c r="B1291" s="243" t="str">
        <f>VLOOKUP(A1291,'Web Based Remittances'!A:C,3,0)</f>
        <v>275h732y</v>
      </c>
      <c r="C1291" t="s">
        <v>287</v>
      </c>
      <c r="D1291" t="s">
        <v>288</v>
      </c>
      <c r="E1291">
        <v>6140000</v>
      </c>
      <c r="F1291" s="338"/>
      <c r="R1291" s="338"/>
    </row>
    <row r="1292" spans="1:18" x14ac:dyDescent="0.2">
      <c r="A1292" t="s">
        <v>346</v>
      </c>
      <c r="B1292" s="243" t="str">
        <f>VLOOKUP(A1292,'Web Based Remittances'!A:C,3,0)</f>
        <v>275h732y</v>
      </c>
      <c r="C1292" t="s">
        <v>289</v>
      </c>
      <c r="D1292" t="s">
        <v>290</v>
      </c>
      <c r="E1292">
        <v>6121600</v>
      </c>
    </row>
    <row r="1293" spans="1:18" x14ac:dyDescent="0.2">
      <c r="A1293" t="s">
        <v>346</v>
      </c>
      <c r="B1293" s="243" t="str">
        <f>VLOOKUP(A1293,'Web Based Remittances'!A:C,3,0)</f>
        <v>275h732y</v>
      </c>
      <c r="C1293" t="s">
        <v>291</v>
      </c>
      <c r="D1293" t="s">
        <v>292</v>
      </c>
      <c r="E1293">
        <v>6151110</v>
      </c>
      <c r="F1293" s="338"/>
      <c r="G1293" s="338"/>
      <c r="H1293" s="338"/>
      <c r="I1293" s="338"/>
      <c r="J1293" s="338"/>
      <c r="L1293" s="338"/>
      <c r="M1293" s="338"/>
      <c r="N1293" s="338"/>
      <c r="O1293" s="338"/>
      <c r="P1293" s="338"/>
      <c r="Q1293" s="338"/>
      <c r="R1293" s="338"/>
    </row>
    <row r="1294" spans="1:18" x14ac:dyDescent="0.2">
      <c r="A1294" t="s">
        <v>346</v>
      </c>
      <c r="B1294" s="243" t="str">
        <f>VLOOKUP(A1294,'Web Based Remittances'!A:C,3,0)</f>
        <v>275h732y</v>
      </c>
      <c r="C1294" t="s">
        <v>293</v>
      </c>
      <c r="D1294" t="s">
        <v>294</v>
      </c>
      <c r="E1294">
        <v>6140200</v>
      </c>
      <c r="F1294" s="338"/>
      <c r="J1294" s="338"/>
      <c r="O1294" s="338"/>
      <c r="R1294" s="338"/>
    </row>
    <row r="1295" spans="1:18" x14ac:dyDescent="0.2">
      <c r="A1295" t="s">
        <v>346</v>
      </c>
      <c r="B1295" s="243" t="str">
        <f>VLOOKUP(A1295,'Web Based Remittances'!A:C,3,0)</f>
        <v>275h732y</v>
      </c>
      <c r="C1295" t="s">
        <v>295</v>
      </c>
      <c r="D1295" t="s">
        <v>296</v>
      </c>
      <c r="E1295">
        <v>6111000</v>
      </c>
    </row>
    <row r="1296" spans="1:18" x14ac:dyDescent="0.2">
      <c r="A1296" t="s">
        <v>346</v>
      </c>
      <c r="B1296" s="243" t="str">
        <f>VLOOKUP(A1296,'Web Based Remittances'!A:C,3,0)</f>
        <v>275h732y</v>
      </c>
      <c r="C1296" t="s">
        <v>297</v>
      </c>
      <c r="D1296" t="s">
        <v>298</v>
      </c>
      <c r="E1296">
        <v>6170100</v>
      </c>
      <c r="F1296" s="338"/>
      <c r="G1296" s="338"/>
      <c r="H1296" s="338"/>
      <c r="I1296" s="338"/>
      <c r="J1296" s="338"/>
      <c r="L1296" s="338"/>
      <c r="M1296" s="338"/>
      <c r="N1296" s="338"/>
      <c r="O1296" s="338"/>
      <c r="P1296" s="338"/>
      <c r="Q1296" s="338"/>
      <c r="R1296" s="338"/>
    </row>
    <row r="1297" spans="1:18" x14ac:dyDescent="0.2">
      <c r="A1297" t="s">
        <v>346</v>
      </c>
      <c r="B1297" s="243" t="str">
        <f>VLOOKUP(A1297,'Web Based Remittances'!A:C,3,0)</f>
        <v>275h732y</v>
      </c>
      <c r="C1297" t="s">
        <v>299</v>
      </c>
      <c r="D1297" t="s">
        <v>300</v>
      </c>
      <c r="E1297">
        <v>6170110</v>
      </c>
    </row>
    <row r="1298" spans="1:18" x14ac:dyDescent="0.2">
      <c r="A1298" t="s">
        <v>346</v>
      </c>
      <c r="B1298" s="243" t="str">
        <f>VLOOKUP(A1298,'Web Based Remittances'!A:C,3,0)</f>
        <v>275h732y</v>
      </c>
      <c r="C1298" t="s">
        <v>301</v>
      </c>
      <c r="D1298" t="s">
        <v>302</v>
      </c>
      <c r="E1298">
        <v>6181400</v>
      </c>
    </row>
    <row r="1299" spans="1:18" x14ac:dyDescent="0.2">
      <c r="A1299" t="s">
        <v>346</v>
      </c>
      <c r="B1299" s="243" t="str">
        <f>VLOOKUP(A1299,'Web Based Remittances'!A:C,3,0)</f>
        <v>275h732y</v>
      </c>
      <c r="C1299" t="s">
        <v>303</v>
      </c>
      <c r="D1299" t="s">
        <v>304</v>
      </c>
      <c r="E1299">
        <v>6181500</v>
      </c>
    </row>
    <row r="1300" spans="1:18" x14ac:dyDescent="0.2">
      <c r="A1300" t="s">
        <v>346</v>
      </c>
      <c r="B1300" s="243" t="str">
        <f>VLOOKUP(A1300,'Web Based Remittances'!A:C,3,0)</f>
        <v>275h732y</v>
      </c>
      <c r="C1300" t="s">
        <v>305</v>
      </c>
      <c r="D1300" t="s">
        <v>306</v>
      </c>
      <c r="E1300">
        <v>6110610</v>
      </c>
      <c r="F1300" s="338"/>
      <c r="J1300" s="338"/>
    </row>
    <row r="1301" spans="1:18" x14ac:dyDescent="0.2">
      <c r="A1301" t="s">
        <v>346</v>
      </c>
      <c r="B1301" s="243" t="str">
        <f>VLOOKUP(A1301,'Web Based Remittances'!A:C,3,0)</f>
        <v>275h732y</v>
      </c>
      <c r="C1301" t="s">
        <v>307</v>
      </c>
      <c r="D1301" t="s">
        <v>308</v>
      </c>
      <c r="E1301">
        <v>6122340</v>
      </c>
    </row>
    <row r="1302" spans="1:18" x14ac:dyDescent="0.2">
      <c r="A1302" t="s">
        <v>346</v>
      </c>
      <c r="B1302" s="243" t="str">
        <f>VLOOKUP(A1302,'Web Based Remittances'!A:C,3,0)</f>
        <v>275h732y</v>
      </c>
      <c r="C1302" t="s">
        <v>309</v>
      </c>
      <c r="D1302" t="s">
        <v>310</v>
      </c>
      <c r="E1302">
        <v>4190170</v>
      </c>
      <c r="F1302" s="338"/>
    </row>
    <row r="1303" spans="1:18" x14ac:dyDescent="0.2">
      <c r="A1303" t="s">
        <v>346</v>
      </c>
      <c r="B1303" s="243" t="str">
        <f>VLOOKUP(A1303,'Web Based Remittances'!A:C,3,0)</f>
        <v>275h732y</v>
      </c>
      <c r="C1303" t="s">
        <v>311</v>
      </c>
      <c r="D1303" t="s">
        <v>312</v>
      </c>
      <c r="E1303">
        <v>4190430</v>
      </c>
      <c r="F1303" s="338"/>
      <c r="G1303" s="338"/>
      <c r="H1303" s="338"/>
      <c r="I1303" s="338"/>
      <c r="M1303" s="338"/>
      <c r="N1303" s="338"/>
      <c r="P1303" s="338"/>
      <c r="Q1303" s="338"/>
      <c r="R1303" s="338"/>
    </row>
    <row r="1304" spans="1:18" x14ac:dyDescent="0.2">
      <c r="A1304" t="s">
        <v>346</v>
      </c>
      <c r="B1304" s="243" t="str">
        <f>VLOOKUP(A1304,'Web Based Remittances'!A:C,3,0)</f>
        <v>275h732y</v>
      </c>
      <c r="C1304" t="s">
        <v>313</v>
      </c>
      <c r="D1304" t="s">
        <v>314</v>
      </c>
      <c r="E1304">
        <v>6181510</v>
      </c>
    </row>
    <row r="1305" spans="1:18" x14ac:dyDescent="0.2">
      <c r="A1305" t="s">
        <v>346</v>
      </c>
      <c r="B1305" s="243" t="str">
        <f>VLOOKUP(A1305,'Web Based Remittances'!A:C,3,0)</f>
        <v>275h732y</v>
      </c>
      <c r="C1305" t="s">
        <v>315</v>
      </c>
      <c r="D1305" t="s">
        <v>316</v>
      </c>
      <c r="E1305">
        <v>6180210</v>
      </c>
    </row>
    <row r="1306" spans="1:18" x14ac:dyDescent="0.2">
      <c r="A1306" t="s">
        <v>346</v>
      </c>
      <c r="B1306" s="243" t="str">
        <f>VLOOKUP(A1306,'Web Based Remittances'!A:C,3,0)</f>
        <v>275h732y</v>
      </c>
      <c r="C1306" t="s">
        <v>317</v>
      </c>
      <c r="D1306" t="s">
        <v>318</v>
      </c>
      <c r="E1306">
        <v>6180200</v>
      </c>
    </row>
    <row r="1307" spans="1:18" x14ac:dyDescent="0.2">
      <c r="A1307" t="s">
        <v>346</v>
      </c>
      <c r="B1307" s="243" t="str">
        <f>VLOOKUP(A1307,'Web Based Remittances'!A:C,3,0)</f>
        <v>275h732y</v>
      </c>
      <c r="C1307" t="s">
        <v>319</v>
      </c>
      <c r="D1307" t="s">
        <v>320</v>
      </c>
      <c r="E1307">
        <v>6180230</v>
      </c>
    </row>
    <row r="1308" spans="1:18" x14ac:dyDescent="0.2">
      <c r="A1308" t="s">
        <v>346</v>
      </c>
      <c r="B1308" s="243" t="str">
        <f>VLOOKUP(A1308,'Web Based Remittances'!A:C,3,0)</f>
        <v>275h732y</v>
      </c>
      <c r="C1308" t="s">
        <v>321</v>
      </c>
      <c r="D1308" t="s">
        <v>272</v>
      </c>
      <c r="E1308">
        <v>6180260</v>
      </c>
      <c r="F1308" s="338"/>
      <c r="R1308" s="338"/>
    </row>
    <row r="1309" spans="1:18" x14ac:dyDescent="0.2">
      <c r="A1309" t="s">
        <v>346</v>
      </c>
      <c r="B1309" s="243" t="str">
        <f>VLOOKUP(A1309,'Web Based Remittances'!A:C,3,0)</f>
        <v>275h732y</v>
      </c>
      <c r="C1309" t="s">
        <v>322</v>
      </c>
      <c r="D1309" t="s">
        <v>323</v>
      </c>
      <c r="E1309">
        <v>6180261</v>
      </c>
    </row>
    <row r="1310" spans="1:18" x14ac:dyDescent="0.2">
      <c r="A1310" t="s">
        <v>346</v>
      </c>
      <c r="B1310" s="243" t="str">
        <f>VLOOKUP(A1310,'Web Based Remittances'!A:C,3,0)</f>
        <v>275h732y</v>
      </c>
      <c r="C1310" t="s">
        <v>324</v>
      </c>
      <c r="D1310" t="s">
        <v>325</v>
      </c>
      <c r="E1310">
        <v>6180262</v>
      </c>
    </row>
    <row r="1311" spans="1:18" x14ac:dyDescent="0.2">
      <c r="A1311" t="s">
        <v>346</v>
      </c>
      <c r="B1311" s="243" t="str">
        <f>VLOOKUP(A1311,'Web Based Remittances'!A:C,3,0)</f>
        <v>275h732y</v>
      </c>
      <c r="C1311" t="s">
        <v>326</v>
      </c>
      <c r="D1311" t="s">
        <v>280</v>
      </c>
      <c r="E1311">
        <v>6180263</v>
      </c>
      <c r="F1311" s="338"/>
    </row>
    <row r="1312" spans="1:18" x14ac:dyDescent="0.2">
      <c r="A1312" t="s">
        <v>346</v>
      </c>
      <c r="B1312" s="243" t="str">
        <f>VLOOKUP(A1312,'Web Based Remittances'!A:C,3,0)</f>
        <v>275h732y</v>
      </c>
      <c r="C1312" t="s">
        <v>327</v>
      </c>
      <c r="D1312" t="s">
        <v>328</v>
      </c>
      <c r="E1312">
        <v>6180264</v>
      </c>
      <c r="F1312" s="338"/>
      <c r="J1312" s="338"/>
      <c r="O1312" s="338"/>
      <c r="R1312" s="338"/>
    </row>
    <row r="1313" spans="1:18" x14ac:dyDescent="0.2">
      <c r="A1313" t="s">
        <v>347</v>
      </c>
      <c r="B1313" s="243" t="s">
        <v>348</v>
      </c>
      <c r="C1313" t="s">
        <v>200</v>
      </c>
      <c r="D1313" t="s">
        <v>201</v>
      </c>
      <c r="E1313">
        <v>4190105</v>
      </c>
    </row>
    <row r="1314" spans="1:18" x14ac:dyDescent="0.2">
      <c r="A1314" t="s">
        <v>347</v>
      </c>
      <c r="B1314" s="243" t="s">
        <v>348</v>
      </c>
      <c r="C1314" t="s">
        <v>202</v>
      </c>
      <c r="D1314" t="s">
        <v>203</v>
      </c>
      <c r="E1314">
        <v>4190110</v>
      </c>
    </row>
    <row r="1315" spans="1:18" x14ac:dyDescent="0.2">
      <c r="A1315" t="s">
        <v>347</v>
      </c>
      <c r="B1315" s="243" t="s">
        <v>348</v>
      </c>
      <c r="C1315" t="s">
        <v>204</v>
      </c>
      <c r="D1315" t="s">
        <v>205</v>
      </c>
      <c r="E1315">
        <v>4190120</v>
      </c>
    </row>
    <row r="1316" spans="1:18" x14ac:dyDescent="0.2">
      <c r="A1316" t="s">
        <v>347</v>
      </c>
      <c r="B1316" s="243" t="s">
        <v>348</v>
      </c>
      <c r="C1316" t="s">
        <v>206</v>
      </c>
      <c r="D1316" t="s">
        <v>207</v>
      </c>
      <c r="E1316">
        <v>4190140</v>
      </c>
    </row>
    <row r="1317" spans="1:18" x14ac:dyDescent="0.2">
      <c r="A1317" t="s">
        <v>347</v>
      </c>
      <c r="B1317" s="243" t="s">
        <v>348</v>
      </c>
      <c r="C1317" t="s">
        <v>208</v>
      </c>
      <c r="D1317" t="s">
        <v>209</v>
      </c>
      <c r="E1317">
        <v>4190160</v>
      </c>
    </row>
    <row r="1318" spans="1:18" x14ac:dyDescent="0.2">
      <c r="A1318" t="s">
        <v>347</v>
      </c>
      <c r="B1318" s="243" t="s">
        <v>348</v>
      </c>
      <c r="C1318" t="s">
        <v>210</v>
      </c>
      <c r="D1318" t="s">
        <v>211</v>
      </c>
      <c r="E1318">
        <v>4190390</v>
      </c>
    </row>
    <row r="1319" spans="1:18" x14ac:dyDescent="0.2">
      <c r="A1319" t="s">
        <v>347</v>
      </c>
      <c r="B1319" s="243" t="s">
        <v>348</v>
      </c>
      <c r="C1319" t="s">
        <v>212</v>
      </c>
      <c r="D1319" t="s">
        <v>213</v>
      </c>
      <c r="E1319">
        <v>4191900</v>
      </c>
      <c r="F1319" s="338"/>
      <c r="G1319" s="338"/>
      <c r="H1319" s="338"/>
      <c r="I1319" s="338"/>
      <c r="J1319" s="338"/>
      <c r="K1319" s="338"/>
      <c r="L1319" s="338"/>
      <c r="M1319" s="338"/>
      <c r="N1319" s="338"/>
      <c r="O1319" s="338"/>
      <c r="P1319" s="338"/>
      <c r="Q1319" s="338"/>
      <c r="R1319" s="338"/>
    </row>
    <row r="1320" spans="1:18" x14ac:dyDescent="0.2">
      <c r="A1320" t="s">
        <v>347</v>
      </c>
      <c r="B1320" s="243" t="s">
        <v>348</v>
      </c>
      <c r="C1320" t="s">
        <v>214</v>
      </c>
      <c r="D1320" t="s">
        <v>215</v>
      </c>
      <c r="E1320">
        <v>4191100</v>
      </c>
    </row>
    <row r="1321" spans="1:18" x14ac:dyDescent="0.2">
      <c r="A1321" t="s">
        <v>347</v>
      </c>
      <c r="B1321" s="243" t="s">
        <v>348</v>
      </c>
      <c r="C1321" t="s">
        <v>216</v>
      </c>
      <c r="D1321" t="s">
        <v>217</v>
      </c>
      <c r="E1321">
        <v>4191110</v>
      </c>
      <c r="F1321" s="338"/>
      <c r="G1321" s="338"/>
      <c r="H1321" s="338"/>
      <c r="I1321" s="338"/>
      <c r="J1321" s="338"/>
      <c r="K1321" s="338"/>
      <c r="L1321" s="338"/>
      <c r="M1321" s="338"/>
      <c r="N1321" s="338"/>
      <c r="O1321" s="338"/>
      <c r="P1321" s="338"/>
      <c r="Q1321" s="338"/>
      <c r="R1321" s="338"/>
    </row>
    <row r="1322" spans="1:18" x14ac:dyDescent="0.2">
      <c r="A1322" t="s">
        <v>347</v>
      </c>
      <c r="B1322" s="243" t="s">
        <v>348</v>
      </c>
      <c r="C1322" t="s">
        <v>218</v>
      </c>
      <c r="D1322" t="s">
        <v>219</v>
      </c>
      <c r="E1322">
        <v>4191600</v>
      </c>
    </row>
    <row r="1323" spans="1:18" x14ac:dyDescent="0.2">
      <c r="A1323" t="s">
        <v>347</v>
      </c>
      <c r="B1323" s="243" t="s">
        <v>348</v>
      </c>
      <c r="C1323" t="s">
        <v>220</v>
      </c>
      <c r="D1323" t="s">
        <v>221</v>
      </c>
      <c r="E1323">
        <v>4191610</v>
      </c>
      <c r="F1323" s="338"/>
      <c r="G1323" s="338"/>
      <c r="H1323" s="338"/>
      <c r="I1323" s="338"/>
      <c r="J1323" s="338"/>
      <c r="K1323" s="338"/>
      <c r="L1323" s="338"/>
      <c r="M1323" s="338"/>
      <c r="N1323" s="338"/>
      <c r="O1323" s="338"/>
      <c r="P1323" s="338"/>
      <c r="Q1323" s="338"/>
      <c r="R1323" s="338"/>
    </row>
    <row r="1324" spans="1:18" x14ac:dyDescent="0.2">
      <c r="A1324" t="s">
        <v>347</v>
      </c>
      <c r="B1324" s="243" t="s">
        <v>348</v>
      </c>
      <c r="C1324" t="s">
        <v>222</v>
      </c>
      <c r="D1324" t="s">
        <v>223</v>
      </c>
      <c r="E1324">
        <v>4190410</v>
      </c>
    </row>
    <row r="1325" spans="1:18" x14ac:dyDescent="0.2">
      <c r="A1325" t="s">
        <v>347</v>
      </c>
      <c r="B1325" s="243" t="s">
        <v>348</v>
      </c>
      <c r="C1325" t="s">
        <v>224</v>
      </c>
      <c r="D1325" t="s">
        <v>225</v>
      </c>
      <c r="E1325">
        <v>4190420</v>
      </c>
    </row>
    <row r="1326" spans="1:18" x14ac:dyDescent="0.2">
      <c r="A1326" t="s">
        <v>347</v>
      </c>
      <c r="B1326" s="243" t="s">
        <v>348</v>
      </c>
      <c r="C1326" t="s">
        <v>226</v>
      </c>
      <c r="D1326" t="s">
        <v>227</v>
      </c>
      <c r="E1326">
        <v>4190200</v>
      </c>
    </row>
    <row r="1327" spans="1:18" x14ac:dyDescent="0.2">
      <c r="A1327" t="s">
        <v>347</v>
      </c>
      <c r="B1327" s="243" t="s">
        <v>348</v>
      </c>
      <c r="C1327" t="s">
        <v>228</v>
      </c>
      <c r="D1327" t="s">
        <v>229</v>
      </c>
      <c r="E1327">
        <v>4190386</v>
      </c>
    </row>
    <row r="1328" spans="1:18" x14ac:dyDescent="0.2">
      <c r="A1328" t="s">
        <v>347</v>
      </c>
      <c r="B1328" s="243" t="s">
        <v>348</v>
      </c>
      <c r="C1328" t="s">
        <v>230</v>
      </c>
      <c r="D1328" t="s">
        <v>231</v>
      </c>
      <c r="E1328">
        <v>4190387</v>
      </c>
    </row>
    <row r="1329" spans="1:18" x14ac:dyDescent="0.2">
      <c r="A1329" t="s">
        <v>347</v>
      </c>
      <c r="B1329" s="243" t="s">
        <v>348</v>
      </c>
      <c r="C1329" t="s">
        <v>232</v>
      </c>
      <c r="D1329" t="s">
        <v>233</v>
      </c>
      <c r="E1329">
        <v>4190388</v>
      </c>
      <c r="F1329" s="338"/>
      <c r="G1329" s="338"/>
    </row>
    <row r="1330" spans="1:18" x14ac:dyDescent="0.2">
      <c r="A1330" t="s">
        <v>347</v>
      </c>
      <c r="B1330" s="243" t="s">
        <v>348</v>
      </c>
      <c r="C1330" t="s">
        <v>234</v>
      </c>
      <c r="D1330" t="s">
        <v>235</v>
      </c>
      <c r="E1330">
        <v>4190380</v>
      </c>
    </row>
    <row r="1331" spans="1:18" x14ac:dyDescent="0.2">
      <c r="A1331" t="s">
        <v>347</v>
      </c>
      <c r="B1331" s="243" t="s">
        <v>348</v>
      </c>
      <c r="C1331" t="s">
        <v>236</v>
      </c>
      <c r="D1331" t="s">
        <v>237</v>
      </c>
      <c r="E1331">
        <v>4190205</v>
      </c>
      <c r="F1331" s="338"/>
    </row>
    <row r="1332" spans="1:18" x14ac:dyDescent="0.2">
      <c r="A1332" t="s">
        <v>347</v>
      </c>
      <c r="B1332" s="243" t="s">
        <v>348</v>
      </c>
      <c r="C1332" t="s">
        <v>238</v>
      </c>
      <c r="D1332" t="s">
        <v>239</v>
      </c>
      <c r="E1332">
        <v>4190210</v>
      </c>
    </row>
    <row r="1333" spans="1:18" x14ac:dyDescent="0.2">
      <c r="A1333" t="s">
        <v>347</v>
      </c>
      <c r="B1333" s="243" t="s">
        <v>348</v>
      </c>
      <c r="C1333" t="s">
        <v>14</v>
      </c>
      <c r="D1333" t="s">
        <v>240</v>
      </c>
      <c r="E1333">
        <v>6110000</v>
      </c>
    </row>
    <row r="1334" spans="1:18" x14ac:dyDescent="0.2">
      <c r="A1334" t="s">
        <v>347</v>
      </c>
      <c r="B1334" s="243" t="s">
        <v>348</v>
      </c>
      <c r="C1334" t="s">
        <v>23</v>
      </c>
      <c r="D1334" t="s">
        <v>241</v>
      </c>
      <c r="E1334">
        <v>6110020</v>
      </c>
    </row>
    <row r="1335" spans="1:18" x14ac:dyDescent="0.2">
      <c r="A1335" t="s">
        <v>347</v>
      </c>
      <c r="B1335" s="243" t="s">
        <v>348</v>
      </c>
      <c r="C1335" t="s">
        <v>31</v>
      </c>
      <c r="D1335" t="s">
        <v>242</v>
      </c>
      <c r="E1335">
        <v>6110600</v>
      </c>
      <c r="F1335" s="338"/>
      <c r="G1335" s="338"/>
      <c r="H1335" s="338"/>
    </row>
    <row r="1336" spans="1:18" x14ac:dyDescent="0.2">
      <c r="A1336" t="s">
        <v>347</v>
      </c>
      <c r="B1336" s="243" t="s">
        <v>348</v>
      </c>
      <c r="C1336" t="s">
        <v>38</v>
      </c>
      <c r="D1336" t="s">
        <v>243</v>
      </c>
      <c r="E1336">
        <v>6110720</v>
      </c>
      <c r="F1336" s="338"/>
      <c r="G1336" s="338"/>
    </row>
    <row r="1337" spans="1:18" x14ac:dyDescent="0.2">
      <c r="A1337" t="s">
        <v>347</v>
      </c>
      <c r="B1337" s="243" t="s">
        <v>348</v>
      </c>
      <c r="C1337" t="s">
        <v>42</v>
      </c>
      <c r="D1337" t="s">
        <v>244</v>
      </c>
      <c r="E1337">
        <v>6110860</v>
      </c>
    </row>
    <row r="1338" spans="1:18" x14ac:dyDescent="0.2">
      <c r="A1338" t="s">
        <v>347</v>
      </c>
      <c r="B1338" s="243" t="s">
        <v>348</v>
      </c>
      <c r="C1338" t="s">
        <v>46</v>
      </c>
      <c r="D1338" t="s">
        <v>245</v>
      </c>
      <c r="E1338">
        <v>6110800</v>
      </c>
    </row>
    <row r="1339" spans="1:18" x14ac:dyDescent="0.2">
      <c r="A1339" t="s">
        <v>347</v>
      </c>
      <c r="B1339" s="243" t="s">
        <v>348</v>
      </c>
      <c r="C1339" t="s">
        <v>50</v>
      </c>
      <c r="D1339" t="s">
        <v>246</v>
      </c>
      <c r="E1339">
        <v>6110640</v>
      </c>
      <c r="F1339" s="338"/>
    </row>
    <row r="1340" spans="1:18" x14ac:dyDescent="0.2">
      <c r="A1340" t="s">
        <v>347</v>
      </c>
      <c r="B1340" s="243" t="s">
        <v>348</v>
      </c>
      <c r="C1340" t="s">
        <v>247</v>
      </c>
      <c r="D1340" t="s">
        <v>248</v>
      </c>
      <c r="E1340">
        <v>6116300</v>
      </c>
    </row>
    <row r="1341" spans="1:18" x14ac:dyDescent="0.2">
      <c r="A1341" t="s">
        <v>347</v>
      </c>
      <c r="B1341" s="243" t="s">
        <v>348</v>
      </c>
      <c r="C1341" t="s">
        <v>249</v>
      </c>
      <c r="D1341" t="s">
        <v>250</v>
      </c>
      <c r="E1341">
        <v>6116200</v>
      </c>
      <c r="F1341" s="338"/>
      <c r="G1341" s="338"/>
      <c r="H1341" s="338"/>
      <c r="I1341" s="338"/>
      <c r="J1341" s="338"/>
      <c r="K1341" s="338"/>
      <c r="L1341" s="338"/>
      <c r="M1341" s="338"/>
      <c r="N1341" s="338"/>
      <c r="O1341" s="338"/>
      <c r="P1341" s="338"/>
      <c r="Q1341" s="338"/>
      <c r="R1341" s="338"/>
    </row>
    <row r="1342" spans="1:18" x14ac:dyDescent="0.2">
      <c r="A1342" t="s">
        <v>347</v>
      </c>
      <c r="B1342" s="243" t="s">
        <v>348</v>
      </c>
      <c r="C1342" t="s">
        <v>251</v>
      </c>
      <c r="D1342" t="s">
        <v>252</v>
      </c>
      <c r="E1342">
        <v>6116610</v>
      </c>
    </row>
    <row r="1343" spans="1:18" x14ac:dyDescent="0.2">
      <c r="A1343" t="s">
        <v>347</v>
      </c>
      <c r="B1343" s="243" t="s">
        <v>348</v>
      </c>
      <c r="C1343" t="s">
        <v>253</v>
      </c>
      <c r="D1343" t="s">
        <v>254</v>
      </c>
      <c r="E1343">
        <v>6116600</v>
      </c>
    </row>
    <row r="1344" spans="1:18" x14ac:dyDescent="0.2">
      <c r="A1344" t="s">
        <v>347</v>
      </c>
      <c r="B1344" s="243" t="s">
        <v>348</v>
      </c>
      <c r="C1344" t="s">
        <v>255</v>
      </c>
      <c r="D1344" t="s">
        <v>256</v>
      </c>
      <c r="E1344">
        <v>6121000</v>
      </c>
    </row>
    <row r="1345" spans="1:18" x14ac:dyDescent="0.2">
      <c r="A1345" t="s">
        <v>347</v>
      </c>
      <c r="B1345" s="243" t="s">
        <v>348</v>
      </c>
      <c r="C1345" t="s">
        <v>257</v>
      </c>
      <c r="D1345" t="s">
        <v>258</v>
      </c>
      <c r="E1345">
        <v>6122310</v>
      </c>
    </row>
    <row r="1346" spans="1:18" x14ac:dyDescent="0.2">
      <c r="A1346" t="s">
        <v>347</v>
      </c>
      <c r="B1346" s="243" t="s">
        <v>348</v>
      </c>
      <c r="C1346" t="s">
        <v>259</v>
      </c>
      <c r="D1346" t="s">
        <v>260</v>
      </c>
      <c r="E1346">
        <v>6122110</v>
      </c>
      <c r="F1346" s="338"/>
      <c r="J1346" s="338"/>
    </row>
    <row r="1347" spans="1:18" x14ac:dyDescent="0.2">
      <c r="A1347" t="s">
        <v>347</v>
      </c>
      <c r="B1347" s="243" t="s">
        <v>348</v>
      </c>
      <c r="C1347" t="s">
        <v>261</v>
      </c>
      <c r="D1347" t="s">
        <v>262</v>
      </c>
      <c r="E1347">
        <v>6120800</v>
      </c>
    </row>
    <row r="1348" spans="1:18" x14ac:dyDescent="0.2">
      <c r="A1348" t="s">
        <v>347</v>
      </c>
      <c r="B1348" s="243" t="s">
        <v>348</v>
      </c>
      <c r="C1348" t="s">
        <v>263</v>
      </c>
      <c r="D1348" t="s">
        <v>264</v>
      </c>
      <c r="E1348">
        <v>6120220</v>
      </c>
    </row>
    <row r="1349" spans="1:18" x14ac:dyDescent="0.2">
      <c r="A1349" t="s">
        <v>347</v>
      </c>
      <c r="B1349" s="243" t="s">
        <v>348</v>
      </c>
      <c r="C1349" t="s">
        <v>265</v>
      </c>
      <c r="D1349" t="s">
        <v>266</v>
      </c>
      <c r="E1349">
        <v>6120600</v>
      </c>
    </row>
    <row r="1350" spans="1:18" x14ac:dyDescent="0.2">
      <c r="A1350" t="s">
        <v>347</v>
      </c>
      <c r="B1350" s="243" t="s">
        <v>348</v>
      </c>
      <c r="C1350" t="s">
        <v>267</v>
      </c>
      <c r="D1350" t="s">
        <v>268</v>
      </c>
      <c r="E1350">
        <v>6120400</v>
      </c>
      <c r="F1350" s="338"/>
      <c r="L1350" s="338"/>
    </row>
    <row r="1351" spans="1:18" x14ac:dyDescent="0.2">
      <c r="A1351" t="s">
        <v>347</v>
      </c>
      <c r="B1351" s="243" t="s">
        <v>348</v>
      </c>
      <c r="C1351" t="s">
        <v>269</v>
      </c>
      <c r="D1351" t="s">
        <v>270</v>
      </c>
      <c r="E1351">
        <v>6140130</v>
      </c>
    </row>
    <row r="1352" spans="1:18" x14ac:dyDescent="0.2">
      <c r="A1352" t="s">
        <v>347</v>
      </c>
      <c r="B1352" s="243" t="s">
        <v>348</v>
      </c>
      <c r="C1352" t="s">
        <v>271</v>
      </c>
      <c r="D1352" t="s">
        <v>272</v>
      </c>
      <c r="E1352">
        <v>6142460</v>
      </c>
    </row>
    <row r="1353" spans="1:18" x14ac:dyDescent="0.2">
      <c r="A1353" t="s">
        <v>347</v>
      </c>
      <c r="B1353" s="243" t="s">
        <v>348</v>
      </c>
      <c r="C1353" t="s">
        <v>273</v>
      </c>
      <c r="D1353" t="s">
        <v>274</v>
      </c>
      <c r="E1353">
        <v>6142431</v>
      </c>
    </row>
    <row r="1354" spans="1:18" x14ac:dyDescent="0.2">
      <c r="A1354" t="s">
        <v>347</v>
      </c>
      <c r="B1354" s="243" t="s">
        <v>348</v>
      </c>
      <c r="C1354" t="s">
        <v>275</v>
      </c>
      <c r="D1354" t="s">
        <v>276</v>
      </c>
      <c r="E1354">
        <v>6142432</v>
      </c>
    </row>
    <row r="1355" spans="1:18" x14ac:dyDescent="0.2">
      <c r="A1355" t="s">
        <v>347</v>
      </c>
      <c r="B1355" s="243" t="s">
        <v>348</v>
      </c>
      <c r="C1355" t="s">
        <v>277</v>
      </c>
      <c r="D1355" t="s">
        <v>278</v>
      </c>
      <c r="E1355">
        <v>6142430</v>
      </c>
      <c r="F1355" s="338"/>
    </row>
    <row r="1356" spans="1:18" x14ac:dyDescent="0.2">
      <c r="A1356" t="s">
        <v>347</v>
      </c>
      <c r="B1356" s="243" t="s">
        <v>348</v>
      </c>
      <c r="C1356" t="s">
        <v>279</v>
      </c>
      <c r="D1356" t="s">
        <v>280</v>
      </c>
      <c r="E1356">
        <v>6142433</v>
      </c>
      <c r="F1356" s="338"/>
      <c r="I1356" s="338"/>
      <c r="L1356" s="338"/>
      <c r="O1356" s="338"/>
      <c r="R1356" s="338"/>
    </row>
    <row r="1357" spans="1:18" x14ac:dyDescent="0.2">
      <c r="A1357" t="s">
        <v>347</v>
      </c>
      <c r="B1357" s="243" t="s">
        <v>348</v>
      </c>
      <c r="C1357" t="s">
        <v>281</v>
      </c>
      <c r="D1357" t="s">
        <v>282</v>
      </c>
      <c r="E1357">
        <v>6142440</v>
      </c>
    </row>
    <row r="1358" spans="1:18" x14ac:dyDescent="0.2">
      <c r="A1358" t="s">
        <v>347</v>
      </c>
      <c r="B1358" s="243" t="s">
        <v>348</v>
      </c>
      <c r="C1358" t="s">
        <v>283</v>
      </c>
      <c r="D1358" t="s">
        <v>284</v>
      </c>
      <c r="E1358">
        <v>6142434</v>
      </c>
    </row>
    <row r="1359" spans="1:18" x14ac:dyDescent="0.2">
      <c r="A1359" t="s">
        <v>347</v>
      </c>
      <c r="B1359" s="243" t="s">
        <v>348</v>
      </c>
      <c r="C1359" t="s">
        <v>285</v>
      </c>
      <c r="D1359" t="s">
        <v>286</v>
      </c>
      <c r="E1359">
        <v>6146100</v>
      </c>
    </row>
    <row r="1360" spans="1:18" x14ac:dyDescent="0.2">
      <c r="A1360" t="s">
        <v>347</v>
      </c>
      <c r="B1360" s="243" t="s">
        <v>348</v>
      </c>
      <c r="C1360" t="s">
        <v>287</v>
      </c>
      <c r="D1360" t="s">
        <v>288</v>
      </c>
      <c r="E1360">
        <v>6140000</v>
      </c>
      <c r="F1360" s="338"/>
    </row>
    <row r="1361" spans="1:6" x14ac:dyDescent="0.2">
      <c r="A1361" t="s">
        <v>347</v>
      </c>
      <c r="B1361" s="243" t="s">
        <v>348</v>
      </c>
      <c r="C1361" t="s">
        <v>289</v>
      </c>
      <c r="D1361" t="s">
        <v>290</v>
      </c>
      <c r="E1361">
        <v>6121600</v>
      </c>
    </row>
    <row r="1362" spans="1:6" x14ac:dyDescent="0.2">
      <c r="A1362" t="s">
        <v>347</v>
      </c>
      <c r="B1362" s="243" t="s">
        <v>348</v>
      </c>
      <c r="C1362" t="s">
        <v>291</v>
      </c>
      <c r="D1362" t="s">
        <v>292</v>
      </c>
      <c r="E1362">
        <v>6151110</v>
      </c>
    </row>
    <row r="1363" spans="1:6" x14ac:dyDescent="0.2">
      <c r="A1363" t="s">
        <v>347</v>
      </c>
      <c r="B1363" s="243" t="s">
        <v>348</v>
      </c>
      <c r="C1363" t="s">
        <v>293</v>
      </c>
      <c r="D1363" t="s">
        <v>294</v>
      </c>
      <c r="E1363">
        <v>6140200</v>
      </c>
    </row>
    <row r="1364" spans="1:6" x14ac:dyDescent="0.2">
      <c r="A1364" t="s">
        <v>347</v>
      </c>
      <c r="B1364" s="243" t="s">
        <v>348</v>
      </c>
      <c r="C1364" t="s">
        <v>295</v>
      </c>
      <c r="D1364" t="s">
        <v>296</v>
      </c>
      <c r="E1364">
        <v>6111000</v>
      </c>
    </row>
    <row r="1365" spans="1:6" x14ac:dyDescent="0.2">
      <c r="A1365" t="s">
        <v>347</v>
      </c>
      <c r="B1365" s="243" t="s">
        <v>348</v>
      </c>
      <c r="C1365" t="s">
        <v>297</v>
      </c>
      <c r="D1365" t="s">
        <v>298</v>
      </c>
      <c r="E1365">
        <v>6170100</v>
      </c>
    </row>
    <row r="1366" spans="1:6" x14ac:dyDescent="0.2">
      <c r="A1366" t="s">
        <v>347</v>
      </c>
      <c r="B1366" s="243" t="s">
        <v>348</v>
      </c>
      <c r="C1366" t="s">
        <v>299</v>
      </c>
      <c r="D1366" t="s">
        <v>300</v>
      </c>
      <c r="E1366">
        <v>6170110</v>
      </c>
    </row>
    <row r="1367" spans="1:6" x14ac:dyDescent="0.2">
      <c r="A1367" t="s">
        <v>347</v>
      </c>
      <c r="B1367" s="243" t="s">
        <v>348</v>
      </c>
      <c r="C1367" t="s">
        <v>301</v>
      </c>
      <c r="D1367" t="s">
        <v>302</v>
      </c>
      <c r="E1367">
        <v>6181400</v>
      </c>
    </row>
    <row r="1368" spans="1:6" x14ac:dyDescent="0.2">
      <c r="A1368" t="s">
        <v>347</v>
      </c>
      <c r="B1368" s="243" t="s">
        <v>348</v>
      </c>
      <c r="C1368" t="s">
        <v>303</v>
      </c>
      <c r="D1368" t="s">
        <v>304</v>
      </c>
      <c r="E1368">
        <v>6181500</v>
      </c>
    </row>
    <row r="1369" spans="1:6" x14ac:dyDescent="0.2">
      <c r="A1369" t="s">
        <v>347</v>
      </c>
      <c r="B1369" s="243" t="s">
        <v>348</v>
      </c>
      <c r="C1369" t="s">
        <v>305</v>
      </c>
      <c r="D1369" t="s">
        <v>306</v>
      </c>
      <c r="E1369">
        <v>6110610</v>
      </c>
      <c r="F1369" s="338"/>
    </row>
    <row r="1370" spans="1:6" x14ac:dyDescent="0.2">
      <c r="A1370" t="s">
        <v>347</v>
      </c>
      <c r="B1370" s="243" t="s">
        <v>348</v>
      </c>
      <c r="C1370" t="s">
        <v>307</v>
      </c>
      <c r="D1370" t="s">
        <v>308</v>
      </c>
      <c r="E1370">
        <v>6122340</v>
      </c>
    </row>
    <row r="1371" spans="1:6" x14ac:dyDescent="0.2">
      <c r="A1371" t="s">
        <v>347</v>
      </c>
      <c r="B1371" s="243" t="s">
        <v>348</v>
      </c>
      <c r="C1371" t="s">
        <v>309</v>
      </c>
      <c r="D1371" t="s">
        <v>310</v>
      </c>
      <c r="E1371">
        <v>4190170</v>
      </c>
      <c r="F1371" s="853"/>
    </row>
    <row r="1372" spans="1:6" x14ac:dyDescent="0.2">
      <c r="A1372" t="s">
        <v>347</v>
      </c>
      <c r="B1372" s="243" t="s">
        <v>348</v>
      </c>
      <c r="C1372" t="s">
        <v>311</v>
      </c>
      <c r="D1372" t="s">
        <v>312</v>
      </c>
      <c r="E1372">
        <v>4190430</v>
      </c>
    </row>
    <row r="1373" spans="1:6" x14ac:dyDescent="0.2">
      <c r="A1373" t="s">
        <v>347</v>
      </c>
      <c r="B1373" s="243" t="s">
        <v>348</v>
      </c>
      <c r="C1373" t="s">
        <v>313</v>
      </c>
      <c r="D1373" t="s">
        <v>314</v>
      </c>
      <c r="E1373">
        <v>6181510</v>
      </c>
      <c r="F1373" s="338"/>
    </row>
    <row r="1374" spans="1:6" x14ac:dyDescent="0.2">
      <c r="A1374" t="s">
        <v>347</v>
      </c>
      <c r="B1374" s="243" t="s">
        <v>348</v>
      </c>
      <c r="C1374" t="s">
        <v>315</v>
      </c>
      <c r="D1374" t="s">
        <v>316</v>
      </c>
      <c r="E1374">
        <v>6180210</v>
      </c>
      <c r="F1374" s="338"/>
    </row>
    <row r="1375" spans="1:6" x14ac:dyDescent="0.2">
      <c r="A1375" t="s">
        <v>347</v>
      </c>
      <c r="B1375" s="243" t="s">
        <v>348</v>
      </c>
      <c r="C1375" t="s">
        <v>317</v>
      </c>
      <c r="D1375" t="s">
        <v>318</v>
      </c>
      <c r="E1375">
        <v>6180200</v>
      </c>
      <c r="F1375" s="338"/>
    </row>
    <row r="1376" spans="1:6" x14ac:dyDescent="0.2">
      <c r="A1376" t="s">
        <v>347</v>
      </c>
      <c r="B1376" s="243" t="s">
        <v>348</v>
      </c>
      <c r="C1376" t="s">
        <v>319</v>
      </c>
      <c r="D1376" t="s">
        <v>320</v>
      </c>
      <c r="E1376">
        <v>6180230</v>
      </c>
      <c r="F1376" s="338"/>
    </row>
    <row r="1377" spans="1:6" x14ac:dyDescent="0.2">
      <c r="A1377" t="s">
        <v>347</v>
      </c>
      <c r="B1377" s="243" t="s">
        <v>348</v>
      </c>
      <c r="C1377" t="s">
        <v>321</v>
      </c>
      <c r="D1377" t="s">
        <v>272</v>
      </c>
      <c r="E1377">
        <v>6180260</v>
      </c>
      <c r="F1377" s="338"/>
    </row>
    <row r="1378" spans="1:6" x14ac:dyDescent="0.2">
      <c r="A1378" t="s">
        <v>347</v>
      </c>
      <c r="B1378" s="243" t="s">
        <v>348</v>
      </c>
      <c r="C1378" t="s">
        <v>322</v>
      </c>
      <c r="D1378" t="s">
        <v>323</v>
      </c>
      <c r="E1378">
        <v>6180261</v>
      </c>
      <c r="F1378" s="338"/>
    </row>
    <row r="1379" spans="1:6" x14ac:dyDescent="0.2">
      <c r="A1379" t="s">
        <v>347</v>
      </c>
      <c r="B1379" s="243" t="s">
        <v>348</v>
      </c>
      <c r="C1379" t="s">
        <v>324</v>
      </c>
      <c r="D1379" t="s">
        <v>325</v>
      </c>
      <c r="E1379">
        <v>6180262</v>
      </c>
    </row>
    <row r="1380" spans="1:6" x14ac:dyDescent="0.2">
      <c r="A1380" t="s">
        <v>347</v>
      </c>
      <c r="B1380" s="243" t="s">
        <v>348</v>
      </c>
      <c r="C1380" t="s">
        <v>326</v>
      </c>
      <c r="D1380" t="s">
        <v>280</v>
      </c>
      <c r="E1380">
        <v>6180263</v>
      </c>
      <c r="F1380" s="338"/>
    </row>
    <row r="1381" spans="1:6" x14ac:dyDescent="0.2">
      <c r="A1381" t="s">
        <v>347</v>
      </c>
      <c r="B1381" s="243" t="s">
        <v>348</v>
      </c>
      <c r="C1381" t="s">
        <v>327</v>
      </c>
      <c r="D1381" t="s">
        <v>328</v>
      </c>
      <c r="E1381">
        <v>6180264</v>
      </c>
      <c r="F1381" s="338"/>
    </row>
    <row r="1382" spans="1:6" x14ac:dyDescent="0.2">
      <c r="A1382" t="s">
        <v>349</v>
      </c>
      <c r="B1382" s="243" t="str">
        <f>VLOOKUP(A1382,'Web Based Remittances'!A:C,3,0)</f>
        <v>450u970i</v>
      </c>
      <c r="C1382" t="s">
        <v>200</v>
      </c>
      <c r="D1382" t="s">
        <v>201</v>
      </c>
      <c r="E1382">
        <v>4190105</v>
      </c>
    </row>
    <row r="1383" spans="1:6" x14ac:dyDescent="0.2">
      <c r="A1383" t="s">
        <v>349</v>
      </c>
      <c r="B1383" s="243" t="str">
        <f>VLOOKUP(A1383,'Web Based Remittances'!A:C,3,0)</f>
        <v>450u970i</v>
      </c>
      <c r="C1383" t="s">
        <v>202</v>
      </c>
      <c r="D1383" t="s">
        <v>203</v>
      </c>
      <c r="E1383">
        <v>4190110</v>
      </c>
    </row>
    <row r="1384" spans="1:6" x14ac:dyDescent="0.2">
      <c r="A1384" t="s">
        <v>349</v>
      </c>
      <c r="B1384" s="243" t="str">
        <f>VLOOKUP(A1384,'Web Based Remittances'!A:C,3,0)</f>
        <v>450u970i</v>
      </c>
      <c r="C1384" t="s">
        <v>204</v>
      </c>
      <c r="D1384" t="s">
        <v>205</v>
      </c>
      <c r="E1384">
        <v>4190120</v>
      </c>
      <c r="F1384" s="338"/>
    </row>
    <row r="1385" spans="1:6" x14ac:dyDescent="0.2">
      <c r="A1385" t="s">
        <v>349</v>
      </c>
      <c r="B1385" s="243" t="str">
        <f>VLOOKUP(A1385,'Web Based Remittances'!A:C,3,0)</f>
        <v>450u970i</v>
      </c>
      <c r="C1385" t="s">
        <v>206</v>
      </c>
      <c r="D1385" t="s">
        <v>207</v>
      </c>
      <c r="E1385">
        <v>4190140</v>
      </c>
    </row>
    <row r="1386" spans="1:6" x14ac:dyDescent="0.2">
      <c r="A1386" t="s">
        <v>349</v>
      </c>
      <c r="B1386" s="243" t="str">
        <f>VLOOKUP(A1386,'Web Based Remittances'!A:C,3,0)</f>
        <v>450u970i</v>
      </c>
      <c r="C1386" t="s">
        <v>208</v>
      </c>
      <c r="D1386" t="s">
        <v>209</v>
      </c>
      <c r="E1386">
        <v>4190160</v>
      </c>
    </row>
    <row r="1387" spans="1:6" x14ac:dyDescent="0.2">
      <c r="A1387" t="s">
        <v>349</v>
      </c>
      <c r="B1387" s="243" t="str">
        <f>VLOOKUP(A1387,'Web Based Remittances'!A:C,3,0)</f>
        <v>450u970i</v>
      </c>
      <c r="C1387" t="s">
        <v>210</v>
      </c>
      <c r="D1387" t="s">
        <v>211</v>
      </c>
      <c r="E1387">
        <v>4190390</v>
      </c>
      <c r="F1387" s="338"/>
    </row>
    <row r="1388" spans="1:6" x14ac:dyDescent="0.2">
      <c r="A1388" t="s">
        <v>349</v>
      </c>
      <c r="B1388" s="243" t="str">
        <f>VLOOKUP(A1388,'Web Based Remittances'!A:C,3,0)</f>
        <v>450u970i</v>
      </c>
      <c r="C1388" t="s">
        <v>212</v>
      </c>
      <c r="D1388" t="s">
        <v>213</v>
      </c>
      <c r="E1388">
        <v>4191900</v>
      </c>
    </row>
    <row r="1389" spans="1:6" x14ac:dyDescent="0.2">
      <c r="A1389" t="s">
        <v>349</v>
      </c>
      <c r="B1389" s="243" t="str">
        <f>VLOOKUP(A1389,'Web Based Remittances'!A:C,3,0)</f>
        <v>450u970i</v>
      </c>
      <c r="C1389" t="s">
        <v>214</v>
      </c>
      <c r="D1389" t="s">
        <v>215</v>
      </c>
      <c r="E1389">
        <v>4191100</v>
      </c>
      <c r="F1389" s="338"/>
    </row>
    <row r="1390" spans="1:6" x14ac:dyDescent="0.2">
      <c r="A1390" t="s">
        <v>349</v>
      </c>
      <c r="B1390" s="243" t="str">
        <f>VLOOKUP(A1390,'Web Based Remittances'!A:C,3,0)</f>
        <v>450u970i</v>
      </c>
      <c r="C1390" t="s">
        <v>216</v>
      </c>
      <c r="D1390" t="s">
        <v>217</v>
      </c>
      <c r="E1390">
        <v>4191110</v>
      </c>
      <c r="F1390" s="338"/>
    </row>
    <row r="1391" spans="1:6" x14ac:dyDescent="0.2">
      <c r="A1391" t="s">
        <v>349</v>
      </c>
      <c r="B1391" s="243" t="str">
        <f>VLOOKUP(A1391,'Web Based Remittances'!A:C,3,0)</f>
        <v>450u970i</v>
      </c>
      <c r="C1391" t="s">
        <v>218</v>
      </c>
      <c r="D1391" t="s">
        <v>219</v>
      </c>
      <c r="E1391">
        <v>4191600</v>
      </c>
    </row>
    <row r="1392" spans="1:6" x14ac:dyDescent="0.2">
      <c r="A1392" t="s">
        <v>349</v>
      </c>
      <c r="B1392" s="243" t="str">
        <f>VLOOKUP(A1392,'Web Based Remittances'!A:C,3,0)</f>
        <v>450u970i</v>
      </c>
      <c r="C1392" t="s">
        <v>220</v>
      </c>
      <c r="D1392" t="s">
        <v>221</v>
      </c>
      <c r="E1392">
        <v>4191610</v>
      </c>
    </row>
    <row r="1393" spans="1:18" x14ac:dyDescent="0.2">
      <c r="A1393" t="s">
        <v>349</v>
      </c>
      <c r="B1393" s="243" t="str">
        <f>VLOOKUP(A1393,'Web Based Remittances'!A:C,3,0)</f>
        <v>450u970i</v>
      </c>
      <c r="C1393" t="s">
        <v>222</v>
      </c>
      <c r="D1393" t="s">
        <v>223</v>
      </c>
      <c r="E1393">
        <v>4190410</v>
      </c>
    </row>
    <row r="1394" spans="1:18" x14ac:dyDescent="0.2">
      <c r="A1394" t="s">
        <v>349</v>
      </c>
      <c r="B1394" s="243" t="str">
        <f>VLOOKUP(A1394,'Web Based Remittances'!A:C,3,0)</f>
        <v>450u970i</v>
      </c>
      <c r="C1394" t="s">
        <v>224</v>
      </c>
      <c r="D1394" t="s">
        <v>225</v>
      </c>
      <c r="E1394">
        <v>4190420</v>
      </c>
    </row>
    <row r="1395" spans="1:18" x14ac:dyDescent="0.2">
      <c r="A1395" t="s">
        <v>349</v>
      </c>
      <c r="B1395" s="243" t="str">
        <f>VLOOKUP(A1395,'Web Based Remittances'!A:C,3,0)</f>
        <v>450u970i</v>
      </c>
      <c r="C1395" t="s">
        <v>226</v>
      </c>
      <c r="D1395" t="s">
        <v>227</v>
      </c>
      <c r="E1395">
        <v>4190200</v>
      </c>
      <c r="F1395" s="338"/>
    </row>
    <row r="1396" spans="1:18" x14ac:dyDescent="0.2">
      <c r="A1396" t="s">
        <v>349</v>
      </c>
      <c r="B1396" s="243" t="str">
        <f>VLOOKUP(A1396,'Web Based Remittances'!A:C,3,0)</f>
        <v>450u970i</v>
      </c>
      <c r="C1396" t="s">
        <v>228</v>
      </c>
      <c r="D1396" t="s">
        <v>229</v>
      </c>
      <c r="E1396">
        <v>4190386</v>
      </c>
    </row>
    <row r="1397" spans="1:18" x14ac:dyDescent="0.2">
      <c r="A1397" t="s">
        <v>349</v>
      </c>
      <c r="B1397" s="243" t="str">
        <f>VLOOKUP(A1397,'Web Based Remittances'!A:C,3,0)</f>
        <v>450u970i</v>
      </c>
      <c r="C1397" t="s">
        <v>230</v>
      </c>
      <c r="D1397" t="s">
        <v>231</v>
      </c>
      <c r="E1397">
        <v>4190387</v>
      </c>
    </row>
    <row r="1398" spans="1:18" x14ac:dyDescent="0.2">
      <c r="A1398" t="s">
        <v>349</v>
      </c>
      <c r="B1398" s="243" t="str">
        <f>VLOOKUP(A1398,'Web Based Remittances'!A:C,3,0)</f>
        <v>450u970i</v>
      </c>
      <c r="C1398" t="s">
        <v>232</v>
      </c>
      <c r="D1398" t="s">
        <v>233</v>
      </c>
      <c r="E1398">
        <v>4190388</v>
      </c>
    </row>
    <row r="1399" spans="1:18" x14ac:dyDescent="0.2">
      <c r="A1399" t="s">
        <v>349</v>
      </c>
      <c r="B1399" s="243" t="str">
        <f>VLOOKUP(A1399,'Web Based Remittances'!A:C,3,0)</f>
        <v>450u970i</v>
      </c>
      <c r="C1399" t="s">
        <v>234</v>
      </c>
      <c r="D1399" t="s">
        <v>235</v>
      </c>
      <c r="E1399">
        <v>4190380</v>
      </c>
      <c r="F1399" s="338"/>
    </row>
    <row r="1400" spans="1:18" x14ac:dyDescent="0.2">
      <c r="A1400" t="s">
        <v>349</v>
      </c>
      <c r="B1400" s="243" t="str">
        <f>VLOOKUP(A1400,'Web Based Remittances'!A:C,3,0)</f>
        <v>450u970i</v>
      </c>
      <c r="C1400" t="s">
        <v>236</v>
      </c>
      <c r="D1400" t="s">
        <v>237</v>
      </c>
      <c r="E1400">
        <v>4190205</v>
      </c>
    </row>
    <row r="1401" spans="1:18" x14ac:dyDescent="0.2">
      <c r="A1401" t="s">
        <v>349</v>
      </c>
      <c r="B1401" s="243" t="str">
        <f>VLOOKUP(A1401,'Web Based Remittances'!A:C,3,0)</f>
        <v>450u970i</v>
      </c>
      <c r="C1401" t="s">
        <v>238</v>
      </c>
      <c r="D1401" t="s">
        <v>239</v>
      </c>
      <c r="E1401">
        <v>4190210</v>
      </c>
      <c r="F1401" s="338"/>
      <c r="G1401" s="338"/>
      <c r="H1401" s="338"/>
      <c r="I1401" s="338"/>
      <c r="J1401" s="338"/>
      <c r="K1401" s="338"/>
      <c r="L1401" s="338"/>
      <c r="M1401" s="338"/>
      <c r="N1401" s="338"/>
      <c r="O1401" s="338"/>
      <c r="P1401" s="338"/>
      <c r="Q1401" s="338"/>
      <c r="R1401" s="338"/>
    </row>
    <row r="1402" spans="1:18" x14ac:dyDescent="0.2">
      <c r="A1402" t="s">
        <v>349</v>
      </c>
      <c r="B1402" s="243" t="str">
        <f>VLOOKUP(A1402,'Web Based Remittances'!A:C,3,0)</f>
        <v>450u970i</v>
      </c>
      <c r="C1402" t="s">
        <v>14</v>
      </c>
      <c r="D1402" t="s">
        <v>240</v>
      </c>
      <c r="E1402">
        <v>6110000</v>
      </c>
      <c r="F1402" s="338"/>
      <c r="G1402" s="338"/>
      <c r="H1402" s="338"/>
      <c r="I1402" s="338"/>
      <c r="J1402" s="338"/>
      <c r="K1402" s="338"/>
      <c r="L1402" s="338"/>
      <c r="M1402" s="338"/>
      <c r="N1402" s="338"/>
      <c r="O1402" s="338"/>
      <c r="P1402" s="338"/>
      <c r="Q1402" s="338"/>
      <c r="R1402" s="338"/>
    </row>
    <row r="1403" spans="1:18" x14ac:dyDescent="0.2">
      <c r="A1403" t="s">
        <v>349</v>
      </c>
      <c r="B1403" s="243" t="str">
        <f>VLOOKUP(A1403,'Web Based Remittances'!A:C,3,0)</f>
        <v>450u970i</v>
      </c>
      <c r="C1403" t="s">
        <v>23</v>
      </c>
      <c r="D1403" t="s">
        <v>241</v>
      </c>
      <c r="E1403">
        <v>6110020</v>
      </c>
      <c r="F1403" s="338"/>
      <c r="G1403" s="338"/>
      <c r="H1403" s="338"/>
      <c r="I1403" s="338"/>
      <c r="J1403" s="338"/>
      <c r="K1403" s="338"/>
      <c r="L1403" s="338"/>
      <c r="M1403" s="338"/>
      <c r="N1403" s="338"/>
      <c r="O1403" s="338"/>
      <c r="P1403" s="338"/>
      <c r="Q1403" s="338"/>
      <c r="R1403" s="338"/>
    </row>
    <row r="1404" spans="1:18" x14ac:dyDescent="0.2">
      <c r="A1404" t="s">
        <v>349</v>
      </c>
      <c r="B1404" s="243" t="str">
        <f>VLOOKUP(A1404,'Web Based Remittances'!A:C,3,0)</f>
        <v>450u970i</v>
      </c>
      <c r="C1404" t="s">
        <v>31</v>
      </c>
      <c r="D1404" t="s">
        <v>242</v>
      </c>
      <c r="E1404">
        <v>6110600</v>
      </c>
      <c r="F1404" s="338"/>
      <c r="G1404" s="338"/>
      <c r="J1404" s="338"/>
      <c r="M1404" s="338"/>
      <c r="O1404" s="338"/>
    </row>
    <row r="1405" spans="1:18" x14ac:dyDescent="0.2">
      <c r="A1405" t="s">
        <v>349</v>
      </c>
      <c r="B1405" s="243" t="str">
        <f>VLOOKUP(A1405,'Web Based Remittances'!A:C,3,0)</f>
        <v>450u970i</v>
      </c>
      <c r="C1405" t="s">
        <v>38</v>
      </c>
      <c r="D1405" t="s">
        <v>243</v>
      </c>
      <c r="E1405">
        <v>6110720</v>
      </c>
      <c r="F1405" s="338"/>
      <c r="G1405" s="338"/>
      <c r="H1405" s="338"/>
      <c r="I1405" s="338"/>
      <c r="J1405" s="338"/>
      <c r="K1405" s="338"/>
      <c r="L1405" s="338"/>
      <c r="M1405" s="338"/>
      <c r="N1405" s="338"/>
      <c r="O1405" s="338"/>
      <c r="P1405" s="338"/>
      <c r="Q1405" s="338"/>
      <c r="R1405" s="338"/>
    </row>
    <row r="1406" spans="1:18" x14ac:dyDescent="0.2">
      <c r="A1406" t="s">
        <v>349</v>
      </c>
      <c r="B1406" s="243" t="str">
        <f>VLOOKUP(A1406,'Web Based Remittances'!A:C,3,0)</f>
        <v>450u970i</v>
      </c>
      <c r="C1406" t="s">
        <v>42</v>
      </c>
      <c r="D1406" t="s">
        <v>244</v>
      </c>
      <c r="E1406">
        <v>6110860</v>
      </c>
    </row>
    <row r="1407" spans="1:18" x14ac:dyDescent="0.2">
      <c r="A1407" t="s">
        <v>349</v>
      </c>
      <c r="B1407" s="243" t="str">
        <f>VLOOKUP(A1407,'Web Based Remittances'!A:C,3,0)</f>
        <v>450u970i</v>
      </c>
      <c r="C1407" t="s">
        <v>46</v>
      </c>
      <c r="D1407" t="s">
        <v>245</v>
      </c>
      <c r="E1407">
        <v>6110800</v>
      </c>
    </row>
    <row r="1408" spans="1:18" x14ac:dyDescent="0.2">
      <c r="A1408" t="s">
        <v>349</v>
      </c>
      <c r="B1408" s="243" t="str">
        <f>VLOOKUP(A1408,'Web Based Remittances'!A:C,3,0)</f>
        <v>450u970i</v>
      </c>
      <c r="C1408" t="s">
        <v>50</v>
      </c>
      <c r="D1408" t="s">
        <v>246</v>
      </c>
      <c r="E1408">
        <v>6110640</v>
      </c>
      <c r="F1408" s="338"/>
      <c r="G1408" s="338"/>
      <c r="H1408" s="338"/>
      <c r="I1408" s="338"/>
      <c r="J1408" s="338"/>
      <c r="K1408" s="338"/>
      <c r="L1408" s="338"/>
      <c r="M1408" s="338"/>
      <c r="N1408" s="338"/>
      <c r="O1408" s="338"/>
      <c r="P1408" s="338"/>
      <c r="Q1408" s="338"/>
      <c r="R1408" s="338"/>
    </row>
    <row r="1409" spans="1:18" x14ac:dyDescent="0.2">
      <c r="A1409" t="s">
        <v>349</v>
      </c>
      <c r="B1409" s="243" t="str">
        <f>VLOOKUP(A1409,'Web Based Remittances'!A:C,3,0)</f>
        <v>450u970i</v>
      </c>
      <c r="C1409" t="s">
        <v>247</v>
      </c>
      <c r="D1409" t="s">
        <v>248</v>
      </c>
      <c r="E1409">
        <v>6116300</v>
      </c>
      <c r="F1409" s="338"/>
      <c r="I1409" s="338"/>
    </row>
    <row r="1410" spans="1:18" x14ac:dyDescent="0.2">
      <c r="A1410" t="s">
        <v>349</v>
      </c>
      <c r="B1410" s="243" t="str">
        <f>VLOOKUP(A1410,'Web Based Remittances'!A:C,3,0)</f>
        <v>450u970i</v>
      </c>
      <c r="C1410" t="s">
        <v>249</v>
      </c>
      <c r="D1410" t="s">
        <v>250</v>
      </c>
      <c r="E1410">
        <v>6116200</v>
      </c>
      <c r="F1410" s="338"/>
      <c r="G1410" s="338"/>
      <c r="H1410" s="338"/>
      <c r="I1410" s="338"/>
      <c r="J1410" s="338"/>
      <c r="K1410" s="338"/>
      <c r="L1410" s="338"/>
      <c r="M1410" s="338"/>
      <c r="N1410" s="338"/>
      <c r="O1410" s="338"/>
      <c r="P1410" s="338"/>
      <c r="Q1410" s="338"/>
      <c r="R1410" s="338"/>
    </row>
    <row r="1411" spans="1:18" x14ac:dyDescent="0.2">
      <c r="A1411" t="s">
        <v>349</v>
      </c>
      <c r="B1411" s="243" t="str">
        <f>VLOOKUP(A1411,'Web Based Remittances'!A:C,3,0)</f>
        <v>450u970i</v>
      </c>
      <c r="C1411" t="s">
        <v>251</v>
      </c>
      <c r="D1411" t="s">
        <v>252</v>
      </c>
      <c r="E1411">
        <v>6116610</v>
      </c>
    </row>
    <row r="1412" spans="1:18" x14ac:dyDescent="0.2">
      <c r="A1412" t="s">
        <v>349</v>
      </c>
      <c r="B1412" s="243" t="str">
        <f>VLOOKUP(A1412,'Web Based Remittances'!A:C,3,0)</f>
        <v>450u970i</v>
      </c>
      <c r="C1412" t="s">
        <v>253</v>
      </c>
      <c r="D1412" t="s">
        <v>254</v>
      </c>
      <c r="E1412">
        <v>6116600</v>
      </c>
    </row>
    <row r="1413" spans="1:18" x14ac:dyDescent="0.2">
      <c r="A1413" t="s">
        <v>349</v>
      </c>
      <c r="B1413" s="243" t="str">
        <f>VLOOKUP(A1413,'Web Based Remittances'!A:C,3,0)</f>
        <v>450u970i</v>
      </c>
      <c r="C1413" t="s">
        <v>255</v>
      </c>
      <c r="D1413" t="s">
        <v>256</v>
      </c>
      <c r="E1413">
        <v>6121000</v>
      </c>
    </row>
    <row r="1414" spans="1:18" x14ac:dyDescent="0.2">
      <c r="A1414" t="s">
        <v>349</v>
      </c>
      <c r="B1414" s="243" t="str">
        <f>VLOOKUP(A1414,'Web Based Remittances'!A:C,3,0)</f>
        <v>450u970i</v>
      </c>
      <c r="C1414" t="s">
        <v>257</v>
      </c>
      <c r="D1414" t="s">
        <v>258</v>
      </c>
      <c r="E1414">
        <v>6122310</v>
      </c>
      <c r="F1414" s="338"/>
      <c r="H1414" s="338"/>
      <c r="J1414" s="338"/>
      <c r="N1414" s="338"/>
    </row>
    <row r="1415" spans="1:18" x14ac:dyDescent="0.2">
      <c r="A1415" t="s">
        <v>349</v>
      </c>
      <c r="B1415" s="243" t="str">
        <f>VLOOKUP(A1415,'Web Based Remittances'!A:C,3,0)</f>
        <v>450u970i</v>
      </c>
      <c r="C1415" t="s">
        <v>259</v>
      </c>
      <c r="D1415" t="s">
        <v>260</v>
      </c>
      <c r="E1415">
        <v>6122110</v>
      </c>
    </row>
    <row r="1416" spans="1:18" x14ac:dyDescent="0.2">
      <c r="A1416" t="s">
        <v>349</v>
      </c>
      <c r="B1416" s="243" t="str">
        <f>VLOOKUP(A1416,'Web Based Remittances'!A:C,3,0)</f>
        <v>450u970i</v>
      </c>
      <c r="C1416" t="s">
        <v>261</v>
      </c>
      <c r="D1416" t="s">
        <v>262</v>
      </c>
      <c r="E1416">
        <v>6120800</v>
      </c>
    </row>
    <row r="1417" spans="1:18" x14ac:dyDescent="0.2">
      <c r="A1417" t="s">
        <v>349</v>
      </c>
      <c r="B1417" s="243" t="str">
        <f>VLOOKUP(A1417,'Web Based Remittances'!A:C,3,0)</f>
        <v>450u970i</v>
      </c>
      <c r="C1417" t="s">
        <v>263</v>
      </c>
      <c r="D1417" t="s">
        <v>264</v>
      </c>
      <c r="E1417">
        <v>6120220</v>
      </c>
      <c r="F1417" s="338"/>
      <c r="G1417" s="338"/>
      <c r="H1417" s="338"/>
      <c r="I1417" s="338"/>
      <c r="J1417" s="338"/>
      <c r="K1417" s="338"/>
      <c r="L1417" s="338"/>
      <c r="M1417" s="338"/>
      <c r="N1417" s="338"/>
      <c r="O1417" s="338"/>
      <c r="P1417" s="338"/>
      <c r="Q1417" s="338"/>
      <c r="R1417" s="338"/>
    </row>
    <row r="1418" spans="1:18" x14ac:dyDescent="0.2">
      <c r="A1418" t="s">
        <v>349</v>
      </c>
      <c r="B1418" s="243" t="str">
        <f>VLOOKUP(A1418,'Web Based Remittances'!A:C,3,0)</f>
        <v>450u970i</v>
      </c>
      <c r="C1418" t="s">
        <v>265</v>
      </c>
      <c r="D1418" t="s">
        <v>266</v>
      </c>
      <c r="E1418">
        <v>6120600</v>
      </c>
    </row>
    <row r="1419" spans="1:18" x14ac:dyDescent="0.2">
      <c r="A1419" t="s">
        <v>349</v>
      </c>
      <c r="B1419" s="243" t="str">
        <f>VLOOKUP(A1419,'Web Based Remittances'!A:C,3,0)</f>
        <v>450u970i</v>
      </c>
      <c r="C1419" t="s">
        <v>267</v>
      </c>
      <c r="D1419" t="s">
        <v>268</v>
      </c>
      <c r="E1419">
        <v>6120400</v>
      </c>
      <c r="F1419" s="338"/>
      <c r="G1419" s="338"/>
      <c r="H1419" s="338"/>
      <c r="I1419" s="338"/>
      <c r="J1419" s="338"/>
      <c r="K1419" s="338"/>
      <c r="L1419" s="338"/>
      <c r="M1419" s="338"/>
      <c r="N1419" s="338"/>
      <c r="O1419" s="338"/>
      <c r="P1419" s="338"/>
      <c r="Q1419" s="338"/>
      <c r="R1419" s="338"/>
    </row>
    <row r="1420" spans="1:18" x14ac:dyDescent="0.2">
      <c r="A1420" t="s">
        <v>349</v>
      </c>
      <c r="B1420" s="243" t="str">
        <f>VLOOKUP(A1420,'Web Based Remittances'!A:C,3,0)</f>
        <v>450u970i</v>
      </c>
      <c r="C1420" t="s">
        <v>269</v>
      </c>
      <c r="D1420" t="s">
        <v>270</v>
      </c>
      <c r="E1420">
        <v>6140130</v>
      </c>
      <c r="F1420" s="338"/>
      <c r="G1420" s="338"/>
      <c r="H1420" s="338"/>
      <c r="I1420" s="338"/>
      <c r="J1420" s="338"/>
      <c r="K1420" s="338"/>
      <c r="L1420" s="338"/>
      <c r="M1420" s="338"/>
      <c r="N1420" s="338"/>
      <c r="O1420" s="338"/>
      <c r="P1420" s="338"/>
      <c r="Q1420" s="338"/>
      <c r="R1420" s="338"/>
    </row>
    <row r="1421" spans="1:18" x14ac:dyDescent="0.2">
      <c r="A1421" t="s">
        <v>349</v>
      </c>
      <c r="B1421" s="243" t="str">
        <f>VLOOKUP(A1421,'Web Based Remittances'!A:C,3,0)</f>
        <v>450u970i</v>
      </c>
      <c r="C1421" t="s">
        <v>271</v>
      </c>
      <c r="D1421" t="s">
        <v>272</v>
      </c>
      <c r="E1421">
        <v>6142460</v>
      </c>
      <c r="F1421" s="338"/>
      <c r="G1421" s="338"/>
      <c r="H1421" s="338"/>
      <c r="I1421" s="338"/>
      <c r="J1421" s="338"/>
      <c r="K1421" s="338"/>
      <c r="L1421" s="338"/>
      <c r="M1421" s="338"/>
      <c r="N1421" s="338"/>
      <c r="O1421" s="338"/>
      <c r="P1421" s="338"/>
      <c r="Q1421" s="338"/>
      <c r="R1421" s="338"/>
    </row>
    <row r="1422" spans="1:18" x14ac:dyDescent="0.2">
      <c r="A1422" t="s">
        <v>349</v>
      </c>
      <c r="B1422" s="243" t="str">
        <f>VLOOKUP(A1422,'Web Based Remittances'!A:C,3,0)</f>
        <v>450u970i</v>
      </c>
      <c r="C1422" t="s">
        <v>273</v>
      </c>
      <c r="D1422" t="s">
        <v>274</v>
      </c>
      <c r="E1422">
        <v>6142431</v>
      </c>
      <c r="F1422" s="338"/>
      <c r="G1422" s="338"/>
      <c r="H1422" s="338"/>
      <c r="I1422" s="338"/>
      <c r="J1422" s="338"/>
      <c r="K1422" s="338"/>
      <c r="L1422" s="338"/>
      <c r="M1422" s="338"/>
      <c r="N1422" s="338"/>
      <c r="O1422" s="338"/>
      <c r="P1422" s="338"/>
      <c r="Q1422" s="338"/>
      <c r="R1422" s="338"/>
    </row>
    <row r="1423" spans="1:18" x14ac:dyDescent="0.2">
      <c r="A1423" t="s">
        <v>349</v>
      </c>
      <c r="B1423" s="243" t="str">
        <f>VLOOKUP(A1423,'Web Based Remittances'!A:C,3,0)</f>
        <v>450u970i</v>
      </c>
      <c r="C1423" t="s">
        <v>275</v>
      </c>
      <c r="D1423" t="s">
        <v>276</v>
      </c>
      <c r="E1423">
        <v>6142432</v>
      </c>
    </row>
    <row r="1424" spans="1:18" x14ac:dyDescent="0.2">
      <c r="A1424" t="s">
        <v>349</v>
      </c>
      <c r="B1424" s="243" t="str">
        <f>VLOOKUP(A1424,'Web Based Remittances'!A:C,3,0)</f>
        <v>450u970i</v>
      </c>
      <c r="C1424" t="s">
        <v>277</v>
      </c>
      <c r="D1424" t="s">
        <v>278</v>
      </c>
      <c r="E1424">
        <v>6142430</v>
      </c>
      <c r="F1424" s="338"/>
      <c r="G1424" s="338"/>
      <c r="H1424" s="338"/>
      <c r="I1424" s="338"/>
      <c r="J1424" s="338"/>
      <c r="K1424" s="338"/>
      <c r="L1424" s="338"/>
      <c r="M1424" s="338"/>
      <c r="N1424" s="338"/>
      <c r="O1424" s="338"/>
      <c r="P1424" s="338"/>
      <c r="Q1424" s="338"/>
      <c r="R1424" s="338"/>
    </row>
    <row r="1425" spans="1:18" x14ac:dyDescent="0.2">
      <c r="A1425" t="s">
        <v>349</v>
      </c>
      <c r="B1425" s="243" t="str">
        <f>VLOOKUP(A1425,'Web Based Remittances'!A:C,3,0)</f>
        <v>450u970i</v>
      </c>
      <c r="C1425" t="s">
        <v>279</v>
      </c>
      <c r="D1425" t="s">
        <v>280</v>
      </c>
      <c r="E1425">
        <v>6142433</v>
      </c>
      <c r="F1425" s="338"/>
      <c r="G1425" s="338"/>
      <c r="H1425" s="338"/>
      <c r="I1425" s="338"/>
      <c r="J1425" s="338"/>
      <c r="K1425" s="338"/>
      <c r="L1425" s="338"/>
      <c r="M1425" s="338"/>
      <c r="N1425" s="338"/>
      <c r="O1425" s="338"/>
      <c r="P1425" s="338"/>
      <c r="Q1425" s="338"/>
      <c r="R1425" s="338"/>
    </row>
    <row r="1426" spans="1:18" x14ac:dyDescent="0.2">
      <c r="A1426" t="s">
        <v>349</v>
      </c>
      <c r="B1426" s="243" t="str">
        <f>VLOOKUP(A1426,'Web Based Remittances'!A:C,3,0)</f>
        <v>450u970i</v>
      </c>
      <c r="C1426" t="s">
        <v>281</v>
      </c>
      <c r="D1426" t="s">
        <v>282</v>
      </c>
      <c r="E1426">
        <v>6142440</v>
      </c>
    </row>
    <row r="1427" spans="1:18" x14ac:dyDescent="0.2">
      <c r="A1427" t="s">
        <v>349</v>
      </c>
      <c r="B1427" s="243" t="str">
        <f>VLOOKUP(A1427,'Web Based Remittances'!A:C,3,0)</f>
        <v>450u970i</v>
      </c>
      <c r="C1427" t="s">
        <v>283</v>
      </c>
      <c r="D1427" t="s">
        <v>284</v>
      </c>
      <c r="E1427">
        <v>6142434</v>
      </c>
    </row>
    <row r="1428" spans="1:18" x14ac:dyDescent="0.2">
      <c r="A1428" t="s">
        <v>349</v>
      </c>
      <c r="B1428" s="243" t="str">
        <f>VLOOKUP(A1428,'Web Based Remittances'!A:C,3,0)</f>
        <v>450u970i</v>
      </c>
      <c r="C1428" t="s">
        <v>285</v>
      </c>
      <c r="D1428" t="s">
        <v>286</v>
      </c>
      <c r="E1428">
        <v>6146100</v>
      </c>
      <c r="F1428" s="338"/>
      <c r="G1428" s="338"/>
      <c r="H1428" s="338"/>
      <c r="I1428" s="338"/>
      <c r="J1428" s="338"/>
      <c r="K1428" s="338"/>
      <c r="L1428" s="338"/>
      <c r="M1428" s="338"/>
      <c r="N1428" s="338"/>
      <c r="O1428" s="338"/>
      <c r="P1428" s="338"/>
      <c r="Q1428" s="338"/>
      <c r="R1428" s="338"/>
    </row>
    <row r="1429" spans="1:18" x14ac:dyDescent="0.2">
      <c r="A1429" t="s">
        <v>349</v>
      </c>
      <c r="B1429" s="243" t="str">
        <f>VLOOKUP(A1429,'Web Based Remittances'!A:C,3,0)</f>
        <v>450u970i</v>
      </c>
      <c r="C1429" t="s">
        <v>287</v>
      </c>
      <c r="D1429" t="s">
        <v>288</v>
      </c>
      <c r="E1429">
        <v>6140000</v>
      </c>
      <c r="F1429" s="338"/>
    </row>
    <row r="1430" spans="1:18" x14ac:dyDescent="0.2">
      <c r="A1430" t="s">
        <v>349</v>
      </c>
      <c r="B1430" s="243" t="str">
        <f>VLOOKUP(A1430,'Web Based Remittances'!A:C,3,0)</f>
        <v>450u970i</v>
      </c>
      <c r="C1430" t="s">
        <v>289</v>
      </c>
      <c r="D1430" t="s">
        <v>290</v>
      </c>
      <c r="E1430">
        <v>6121600</v>
      </c>
      <c r="F1430" s="338"/>
    </row>
    <row r="1431" spans="1:18" x14ac:dyDescent="0.2">
      <c r="A1431" t="s">
        <v>349</v>
      </c>
      <c r="B1431" s="243" t="str">
        <f>VLOOKUP(A1431,'Web Based Remittances'!A:C,3,0)</f>
        <v>450u970i</v>
      </c>
      <c r="C1431" t="s">
        <v>291</v>
      </c>
      <c r="D1431" t="s">
        <v>292</v>
      </c>
      <c r="E1431">
        <v>6151110</v>
      </c>
      <c r="F1431" s="338"/>
      <c r="G1431" s="338"/>
      <c r="H1431" s="338"/>
      <c r="I1431" s="338"/>
      <c r="J1431" s="338"/>
      <c r="K1431" s="338"/>
      <c r="L1431" s="338"/>
      <c r="M1431" s="338"/>
      <c r="N1431" s="338"/>
      <c r="O1431" s="338"/>
      <c r="P1431" s="338"/>
      <c r="Q1431" s="338"/>
      <c r="R1431" s="338"/>
    </row>
    <row r="1432" spans="1:18" x14ac:dyDescent="0.2">
      <c r="A1432" t="s">
        <v>349</v>
      </c>
      <c r="B1432" s="243" t="str">
        <f>VLOOKUP(A1432,'Web Based Remittances'!A:C,3,0)</f>
        <v>450u970i</v>
      </c>
      <c r="C1432" t="s">
        <v>293</v>
      </c>
      <c r="D1432" t="s">
        <v>294</v>
      </c>
      <c r="E1432">
        <v>6140200</v>
      </c>
      <c r="F1432" s="338"/>
      <c r="G1432" s="338"/>
      <c r="H1432" s="338"/>
      <c r="I1432" s="338"/>
      <c r="J1432" s="338"/>
      <c r="K1432" s="338"/>
      <c r="L1432" s="338"/>
      <c r="M1432" s="338"/>
      <c r="N1432" s="338"/>
      <c r="O1432" s="338"/>
      <c r="P1432" s="338"/>
      <c r="Q1432" s="338"/>
      <c r="R1432" s="338"/>
    </row>
    <row r="1433" spans="1:18" x14ac:dyDescent="0.2">
      <c r="A1433" t="s">
        <v>349</v>
      </c>
      <c r="B1433" s="243" t="str">
        <f>VLOOKUP(A1433,'Web Based Remittances'!A:C,3,0)</f>
        <v>450u970i</v>
      </c>
      <c r="C1433" t="s">
        <v>295</v>
      </c>
      <c r="D1433" t="s">
        <v>296</v>
      </c>
      <c r="E1433">
        <v>6111000</v>
      </c>
      <c r="F1433" s="338"/>
      <c r="P1433" s="338"/>
    </row>
    <row r="1434" spans="1:18" x14ac:dyDescent="0.2">
      <c r="A1434" t="s">
        <v>349</v>
      </c>
      <c r="B1434" s="243" t="str">
        <f>VLOOKUP(A1434,'Web Based Remittances'!A:C,3,0)</f>
        <v>450u970i</v>
      </c>
      <c r="C1434" t="s">
        <v>297</v>
      </c>
      <c r="D1434" t="s">
        <v>298</v>
      </c>
      <c r="E1434">
        <v>6170100</v>
      </c>
      <c r="F1434" s="338"/>
    </row>
    <row r="1435" spans="1:18" x14ac:dyDescent="0.2">
      <c r="A1435" t="s">
        <v>349</v>
      </c>
      <c r="B1435" s="243" t="str">
        <f>VLOOKUP(A1435,'Web Based Remittances'!A:C,3,0)</f>
        <v>450u970i</v>
      </c>
      <c r="C1435" t="s">
        <v>299</v>
      </c>
      <c r="D1435" t="s">
        <v>300</v>
      </c>
      <c r="E1435">
        <v>6170110</v>
      </c>
      <c r="F1435" s="338"/>
      <c r="G1435" s="338"/>
      <c r="H1435" s="338"/>
      <c r="I1435" s="338"/>
      <c r="J1435" s="338"/>
      <c r="K1435" s="338"/>
      <c r="L1435" s="338"/>
      <c r="M1435" s="338"/>
      <c r="N1435" s="338"/>
      <c r="O1435" s="338"/>
      <c r="P1435" s="338"/>
      <c r="Q1435" s="338"/>
      <c r="R1435" s="338"/>
    </row>
    <row r="1436" spans="1:18" x14ac:dyDescent="0.2">
      <c r="A1436" t="s">
        <v>349</v>
      </c>
      <c r="B1436" s="243" t="str">
        <f>VLOOKUP(A1436,'Web Based Remittances'!A:C,3,0)</f>
        <v>450u970i</v>
      </c>
      <c r="C1436" t="s">
        <v>301</v>
      </c>
      <c r="D1436" t="s">
        <v>302</v>
      </c>
      <c r="E1436">
        <v>6181400</v>
      </c>
      <c r="F1436" s="338"/>
      <c r="G1436" s="338"/>
      <c r="H1436" s="338"/>
      <c r="I1436" s="338"/>
      <c r="J1436" s="338"/>
      <c r="K1436" s="338"/>
      <c r="L1436" s="338"/>
      <c r="M1436" s="338"/>
      <c r="N1436" s="338"/>
      <c r="O1436" s="338"/>
      <c r="P1436" s="338"/>
      <c r="Q1436" s="338"/>
      <c r="R1436" s="338"/>
    </row>
    <row r="1437" spans="1:18" x14ac:dyDescent="0.2">
      <c r="A1437" t="s">
        <v>349</v>
      </c>
      <c r="B1437" s="243" t="str">
        <f>VLOOKUP(A1437,'Web Based Remittances'!A:C,3,0)</f>
        <v>450u970i</v>
      </c>
      <c r="C1437" t="s">
        <v>303</v>
      </c>
      <c r="D1437" t="s">
        <v>304</v>
      </c>
      <c r="E1437">
        <v>6181500</v>
      </c>
    </row>
    <row r="1438" spans="1:18" x14ac:dyDescent="0.2">
      <c r="A1438" t="s">
        <v>349</v>
      </c>
      <c r="B1438" s="243" t="str">
        <f>VLOOKUP(A1438,'Web Based Remittances'!A:C,3,0)</f>
        <v>450u970i</v>
      </c>
      <c r="C1438" t="s">
        <v>305</v>
      </c>
      <c r="D1438" t="s">
        <v>306</v>
      </c>
      <c r="E1438">
        <v>6110610</v>
      </c>
      <c r="F1438" s="338"/>
      <c r="J1438" s="338"/>
    </row>
    <row r="1439" spans="1:18" x14ac:dyDescent="0.2">
      <c r="A1439" t="s">
        <v>349</v>
      </c>
      <c r="B1439" s="243" t="str">
        <f>VLOOKUP(A1439,'Web Based Remittances'!A:C,3,0)</f>
        <v>450u970i</v>
      </c>
      <c r="C1439" t="s">
        <v>307</v>
      </c>
      <c r="D1439" t="s">
        <v>308</v>
      </c>
      <c r="E1439">
        <v>6122340</v>
      </c>
    </row>
    <row r="1440" spans="1:18" x14ac:dyDescent="0.2">
      <c r="A1440" t="s">
        <v>349</v>
      </c>
      <c r="B1440" s="243" t="str">
        <f>VLOOKUP(A1440,'Web Based Remittances'!A:C,3,0)</f>
        <v>450u970i</v>
      </c>
      <c r="C1440" t="s">
        <v>309</v>
      </c>
      <c r="D1440" t="s">
        <v>310</v>
      </c>
      <c r="E1440">
        <v>4190170</v>
      </c>
    </row>
    <row r="1441" spans="1:18" x14ac:dyDescent="0.2">
      <c r="A1441" t="s">
        <v>349</v>
      </c>
      <c r="B1441" s="243" t="str">
        <f>VLOOKUP(A1441,'Web Based Remittances'!A:C,3,0)</f>
        <v>450u970i</v>
      </c>
      <c r="C1441" t="s">
        <v>311</v>
      </c>
      <c r="D1441" t="s">
        <v>312</v>
      </c>
      <c r="E1441">
        <v>4190430</v>
      </c>
    </row>
    <row r="1442" spans="1:18" x14ac:dyDescent="0.2">
      <c r="A1442" t="s">
        <v>349</v>
      </c>
      <c r="B1442" s="243" t="str">
        <f>VLOOKUP(A1442,'Web Based Remittances'!A:C,3,0)</f>
        <v>450u970i</v>
      </c>
      <c r="C1442" t="s">
        <v>313</v>
      </c>
      <c r="D1442" t="s">
        <v>314</v>
      </c>
      <c r="E1442">
        <v>6181510</v>
      </c>
    </row>
    <row r="1443" spans="1:18" x14ac:dyDescent="0.2">
      <c r="A1443" t="s">
        <v>349</v>
      </c>
      <c r="B1443" s="243" t="str">
        <f>VLOOKUP(A1443,'Web Based Remittances'!A:C,3,0)</f>
        <v>450u970i</v>
      </c>
      <c r="C1443" t="s">
        <v>315</v>
      </c>
      <c r="D1443" t="s">
        <v>316</v>
      </c>
      <c r="E1443">
        <v>6180210</v>
      </c>
    </row>
    <row r="1444" spans="1:18" x14ac:dyDescent="0.2">
      <c r="A1444" t="s">
        <v>349</v>
      </c>
      <c r="B1444" s="243" t="str">
        <f>VLOOKUP(A1444,'Web Based Remittances'!A:C,3,0)</f>
        <v>450u970i</v>
      </c>
      <c r="C1444" t="s">
        <v>317</v>
      </c>
      <c r="D1444" t="s">
        <v>318</v>
      </c>
      <c r="E1444">
        <v>6180200</v>
      </c>
      <c r="F1444" s="338"/>
      <c r="I1444" s="338"/>
      <c r="N1444" s="338"/>
    </row>
    <row r="1445" spans="1:18" x14ac:dyDescent="0.2">
      <c r="A1445" t="s">
        <v>349</v>
      </c>
      <c r="B1445" s="243" t="str">
        <f>VLOOKUP(A1445,'Web Based Remittances'!A:C,3,0)</f>
        <v>450u970i</v>
      </c>
      <c r="C1445" t="s">
        <v>319</v>
      </c>
      <c r="D1445" t="s">
        <v>320</v>
      </c>
      <c r="E1445">
        <v>6180230</v>
      </c>
      <c r="F1445" s="338"/>
      <c r="H1445" s="338"/>
      <c r="J1445" s="338"/>
      <c r="M1445" s="338"/>
      <c r="O1445" s="338"/>
      <c r="R1445" s="338"/>
    </row>
    <row r="1446" spans="1:18" x14ac:dyDescent="0.2">
      <c r="A1446" t="s">
        <v>349</v>
      </c>
      <c r="B1446" s="243" t="str">
        <f>VLOOKUP(A1446,'Web Based Remittances'!A:C,3,0)</f>
        <v>450u970i</v>
      </c>
      <c r="C1446" t="s">
        <v>321</v>
      </c>
      <c r="D1446" t="s">
        <v>272</v>
      </c>
      <c r="E1446">
        <v>6180260</v>
      </c>
      <c r="F1446" s="338"/>
    </row>
    <row r="1447" spans="1:18" x14ac:dyDescent="0.2">
      <c r="A1447" t="s">
        <v>349</v>
      </c>
      <c r="B1447" s="243" t="str">
        <f>VLOOKUP(A1447,'Web Based Remittances'!A:C,3,0)</f>
        <v>450u970i</v>
      </c>
      <c r="C1447" t="s">
        <v>322</v>
      </c>
      <c r="D1447" t="s">
        <v>323</v>
      </c>
      <c r="E1447">
        <v>6180261</v>
      </c>
    </row>
    <row r="1448" spans="1:18" x14ac:dyDescent="0.2">
      <c r="A1448" t="s">
        <v>349</v>
      </c>
      <c r="B1448" s="243" t="str">
        <f>VLOOKUP(A1448,'Web Based Remittances'!A:C,3,0)</f>
        <v>450u970i</v>
      </c>
      <c r="C1448" t="s">
        <v>324</v>
      </c>
      <c r="D1448" t="s">
        <v>325</v>
      </c>
      <c r="E1448">
        <v>6180262</v>
      </c>
      <c r="F1448" s="338"/>
    </row>
    <row r="1449" spans="1:18" x14ac:dyDescent="0.2">
      <c r="A1449" t="s">
        <v>349</v>
      </c>
      <c r="B1449" s="243" t="str">
        <f>VLOOKUP(A1449,'Web Based Remittances'!A:C,3,0)</f>
        <v>450u970i</v>
      </c>
      <c r="C1449" t="s">
        <v>326</v>
      </c>
      <c r="D1449" t="s">
        <v>280</v>
      </c>
      <c r="E1449">
        <v>6180263</v>
      </c>
      <c r="F1449" s="338"/>
    </row>
    <row r="1450" spans="1:18" x14ac:dyDescent="0.2">
      <c r="A1450" t="s">
        <v>349</v>
      </c>
      <c r="B1450" s="243" t="str">
        <f>VLOOKUP(A1450,'Web Based Remittances'!A:C,3,0)</f>
        <v>450u970i</v>
      </c>
      <c r="C1450" t="s">
        <v>327</v>
      </c>
      <c r="D1450" t="s">
        <v>328</v>
      </c>
      <c r="E1450">
        <v>6180264</v>
      </c>
    </row>
    <row r="1451" spans="1:18" x14ac:dyDescent="0.2">
      <c r="A1451" t="s">
        <v>350</v>
      </c>
      <c r="B1451" s="243" t="str">
        <f>VLOOKUP(A1451,'Web Based Remittances'!A:C,3,0)</f>
        <v>643y979t</v>
      </c>
      <c r="C1451" t="s">
        <v>200</v>
      </c>
      <c r="D1451" t="s">
        <v>201</v>
      </c>
      <c r="E1451">
        <v>4190105</v>
      </c>
    </row>
    <row r="1452" spans="1:18" x14ac:dyDescent="0.2">
      <c r="A1452" t="s">
        <v>350</v>
      </c>
      <c r="B1452" s="243" t="str">
        <f>VLOOKUP(A1452,'Web Based Remittances'!A:C,3,0)</f>
        <v>643y979t</v>
      </c>
      <c r="C1452" t="s">
        <v>202</v>
      </c>
      <c r="D1452" t="s">
        <v>203</v>
      </c>
      <c r="E1452">
        <v>4190110</v>
      </c>
    </row>
    <row r="1453" spans="1:18" x14ac:dyDescent="0.2">
      <c r="A1453" t="s">
        <v>350</v>
      </c>
      <c r="B1453" s="243" t="str">
        <f>VLOOKUP(A1453,'Web Based Remittances'!A:C,3,0)</f>
        <v>643y979t</v>
      </c>
      <c r="C1453" t="s">
        <v>204</v>
      </c>
      <c r="D1453" t="s">
        <v>205</v>
      </c>
      <c r="E1453">
        <v>4190120</v>
      </c>
      <c r="F1453" s="338"/>
    </row>
    <row r="1454" spans="1:18" x14ac:dyDescent="0.2">
      <c r="A1454" t="s">
        <v>350</v>
      </c>
      <c r="B1454" s="243" t="str">
        <f>VLOOKUP(A1454,'Web Based Remittances'!A:C,3,0)</f>
        <v>643y979t</v>
      </c>
      <c r="C1454" t="s">
        <v>206</v>
      </c>
      <c r="D1454" t="s">
        <v>207</v>
      </c>
      <c r="E1454">
        <v>4190140</v>
      </c>
    </row>
    <row r="1455" spans="1:18" x14ac:dyDescent="0.2">
      <c r="A1455" t="s">
        <v>350</v>
      </c>
      <c r="B1455" s="243" t="str">
        <f>VLOOKUP(A1455,'Web Based Remittances'!A:C,3,0)</f>
        <v>643y979t</v>
      </c>
      <c r="C1455" t="s">
        <v>208</v>
      </c>
      <c r="D1455" t="s">
        <v>209</v>
      </c>
      <c r="E1455">
        <v>4190160</v>
      </c>
    </row>
    <row r="1456" spans="1:18" x14ac:dyDescent="0.2">
      <c r="A1456" t="s">
        <v>350</v>
      </c>
      <c r="B1456" s="243" t="str">
        <f>VLOOKUP(A1456,'Web Based Remittances'!A:C,3,0)</f>
        <v>643y979t</v>
      </c>
      <c r="C1456" t="s">
        <v>210</v>
      </c>
      <c r="D1456" t="s">
        <v>211</v>
      </c>
      <c r="E1456">
        <v>4190390</v>
      </c>
    </row>
    <row r="1457" spans="1:6" x14ac:dyDescent="0.2">
      <c r="A1457" t="s">
        <v>350</v>
      </c>
      <c r="B1457" s="243" t="str">
        <f>VLOOKUP(A1457,'Web Based Remittances'!A:C,3,0)</f>
        <v>643y979t</v>
      </c>
      <c r="C1457" t="s">
        <v>212</v>
      </c>
      <c r="D1457" t="s">
        <v>213</v>
      </c>
      <c r="E1457">
        <v>4191900</v>
      </c>
    </row>
    <row r="1458" spans="1:6" x14ac:dyDescent="0.2">
      <c r="A1458" t="s">
        <v>350</v>
      </c>
      <c r="B1458" s="243" t="str">
        <f>VLOOKUP(A1458,'Web Based Remittances'!A:C,3,0)</f>
        <v>643y979t</v>
      </c>
      <c r="C1458" t="s">
        <v>214</v>
      </c>
      <c r="D1458" t="s">
        <v>215</v>
      </c>
      <c r="E1458">
        <v>4191100</v>
      </c>
    </row>
    <row r="1459" spans="1:6" x14ac:dyDescent="0.2">
      <c r="A1459" t="s">
        <v>350</v>
      </c>
      <c r="B1459" s="243" t="str">
        <f>VLOOKUP(A1459,'Web Based Remittances'!A:C,3,0)</f>
        <v>643y979t</v>
      </c>
      <c r="C1459" t="s">
        <v>216</v>
      </c>
      <c r="D1459" t="s">
        <v>217</v>
      </c>
      <c r="E1459">
        <v>4191110</v>
      </c>
    </row>
    <row r="1460" spans="1:6" x14ac:dyDescent="0.2">
      <c r="A1460" t="s">
        <v>350</v>
      </c>
      <c r="B1460" s="243" t="str">
        <f>VLOOKUP(A1460,'Web Based Remittances'!A:C,3,0)</f>
        <v>643y979t</v>
      </c>
      <c r="C1460" t="s">
        <v>218</v>
      </c>
      <c r="D1460" t="s">
        <v>219</v>
      </c>
      <c r="E1460">
        <v>4191600</v>
      </c>
    </row>
    <row r="1461" spans="1:6" x14ac:dyDescent="0.2">
      <c r="A1461" t="s">
        <v>350</v>
      </c>
      <c r="B1461" s="243" t="str">
        <f>VLOOKUP(A1461,'Web Based Remittances'!A:C,3,0)</f>
        <v>643y979t</v>
      </c>
      <c r="C1461" t="s">
        <v>220</v>
      </c>
      <c r="D1461" t="s">
        <v>221</v>
      </c>
      <c r="E1461">
        <v>4191610</v>
      </c>
    </row>
    <row r="1462" spans="1:6" x14ac:dyDescent="0.2">
      <c r="A1462" t="s">
        <v>350</v>
      </c>
      <c r="B1462" s="243" t="str">
        <f>VLOOKUP(A1462,'Web Based Remittances'!A:C,3,0)</f>
        <v>643y979t</v>
      </c>
      <c r="C1462" t="s">
        <v>222</v>
      </c>
      <c r="D1462" t="s">
        <v>223</v>
      </c>
      <c r="E1462">
        <v>4190410</v>
      </c>
    </row>
    <row r="1463" spans="1:6" x14ac:dyDescent="0.2">
      <c r="A1463" t="s">
        <v>350</v>
      </c>
      <c r="B1463" s="243" t="str">
        <f>VLOOKUP(A1463,'Web Based Remittances'!A:C,3,0)</f>
        <v>643y979t</v>
      </c>
      <c r="C1463" t="s">
        <v>224</v>
      </c>
      <c r="D1463" t="s">
        <v>225</v>
      </c>
      <c r="E1463">
        <v>4190420</v>
      </c>
      <c r="F1463" s="338"/>
    </row>
    <row r="1464" spans="1:6" x14ac:dyDescent="0.2">
      <c r="A1464" t="s">
        <v>350</v>
      </c>
      <c r="B1464" s="243" t="str">
        <f>VLOOKUP(A1464,'Web Based Remittances'!A:C,3,0)</f>
        <v>643y979t</v>
      </c>
      <c r="C1464" t="s">
        <v>226</v>
      </c>
      <c r="D1464" t="s">
        <v>227</v>
      </c>
      <c r="E1464">
        <v>4190200</v>
      </c>
    </row>
    <row r="1465" spans="1:6" x14ac:dyDescent="0.2">
      <c r="A1465" t="s">
        <v>350</v>
      </c>
      <c r="B1465" s="243" t="str">
        <f>VLOOKUP(A1465,'Web Based Remittances'!A:C,3,0)</f>
        <v>643y979t</v>
      </c>
      <c r="C1465" t="s">
        <v>228</v>
      </c>
      <c r="D1465" t="s">
        <v>229</v>
      </c>
      <c r="E1465">
        <v>4190386</v>
      </c>
    </row>
    <row r="1466" spans="1:6" x14ac:dyDescent="0.2">
      <c r="A1466" t="s">
        <v>350</v>
      </c>
      <c r="B1466" s="243" t="str">
        <f>VLOOKUP(A1466,'Web Based Remittances'!A:C,3,0)</f>
        <v>643y979t</v>
      </c>
      <c r="C1466" t="s">
        <v>230</v>
      </c>
      <c r="D1466" t="s">
        <v>231</v>
      </c>
      <c r="E1466">
        <v>4190387</v>
      </c>
      <c r="F1466" s="853"/>
    </row>
    <row r="1467" spans="1:6" x14ac:dyDescent="0.2">
      <c r="A1467" t="s">
        <v>350</v>
      </c>
      <c r="B1467" s="243" t="str">
        <f>VLOOKUP(A1467,'Web Based Remittances'!A:C,3,0)</f>
        <v>643y979t</v>
      </c>
      <c r="C1467" t="s">
        <v>232</v>
      </c>
      <c r="D1467" t="s">
        <v>233</v>
      </c>
      <c r="E1467">
        <v>4190388</v>
      </c>
    </row>
    <row r="1468" spans="1:6" x14ac:dyDescent="0.2">
      <c r="A1468" t="s">
        <v>350</v>
      </c>
      <c r="B1468" s="243" t="str">
        <f>VLOOKUP(A1468,'Web Based Remittances'!A:C,3,0)</f>
        <v>643y979t</v>
      </c>
      <c r="C1468" t="s">
        <v>234</v>
      </c>
      <c r="D1468" t="s">
        <v>235</v>
      </c>
      <c r="E1468">
        <v>4190380</v>
      </c>
      <c r="F1468" s="338"/>
    </row>
    <row r="1469" spans="1:6" x14ac:dyDescent="0.2">
      <c r="A1469" t="s">
        <v>350</v>
      </c>
      <c r="B1469" s="243" t="str">
        <f>VLOOKUP(A1469,'Web Based Remittances'!A:C,3,0)</f>
        <v>643y979t</v>
      </c>
      <c r="C1469" t="s">
        <v>236</v>
      </c>
      <c r="D1469" t="s">
        <v>237</v>
      </c>
      <c r="E1469">
        <v>4190205</v>
      </c>
      <c r="F1469" s="338"/>
    </row>
    <row r="1470" spans="1:6" x14ac:dyDescent="0.2">
      <c r="A1470" t="s">
        <v>350</v>
      </c>
      <c r="B1470" s="243" t="str">
        <f>VLOOKUP(A1470,'Web Based Remittances'!A:C,3,0)</f>
        <v>643y979t</v>
      </c>
      <c r="C1470" t="s">
        <v>238</v>
      </c>
      <c r="D1470" t="s">
        <v>239</v>
      </c>
      <c r="E1470">
        <v>4190210</v>
      </c>
    </row>
    <row r="1471" spans="1:6" x14ac:dyDescent="0.2">
      <c r="A1471" t="s">
        <v>350</v>
      </c>
      <c r="B1471" s="243" t="str">
        <f>VLOOKUP(A1471,'Web Based Remittances'!A:C,3,0)</f>
        <v>643y979t</v>
      </c>
      <c r="C1471" t="s">
        <v>14</v>
      </c>
      <c r="D1471" t="s">
        <v>240</v>
      </c>
      <c r="E1471">
        <v>6110000</v>
      </c>
    </row>
    <row r="1472" spans="1:6" x14ac:dyDescent="0.2">
      <c r="A1472" t="s">
        <v>350</v>
      </c>
      <c r="B1472" s="243" t="str">
        <f>VLOOKUP(A1472,'Web Based Remittances'!A:C,3,0)</f>
        <v>643y979t</v>
      </c>
      <c r="C1472" t="s">
        <v>23</v>
      </c>
      <c r="D1472" t="s">
        <v>241</v>
      </c>
      <c r="E1472">
        <v>6110020</v>
      </c>
      <c r="F1472" s="338"/>
    </row>
    <row r="1473" spans="1:6" x14ac:dyDescent="0.2">
      <c r="A1473" t="s">
        <v>350</v>
      </c>
      <c r="B1473" s="243" t="str">
        <f>VLOOKUP(A1473,'Web Based Remittances'!A:C,3,0)</f>
        <v>643y979t</v>
      </c>
      <c r="C1473" t="s">
        <v>31</v>
      </c>
      <c r="D1473" t="s">
        <v>242</v>
      </c>
      <c r="E1473">
        <v>6110600</v>
      </c>
      <c r="F1473" s="338"/>
    </row>
    <row r="1474" spans="1:6" x14ac:dyDescent="0.2">
      <c r="A1474" t="s">
        <v>350</v>
      </c>
      <c r="B1474" s="243" t="str">
        <f>VLOOKUP(A1474,'Web Based Remittances'!A:C,3,0)</f>
        <v>643y979t</v>
      </c>
      <c r="C1474" t="s">
        <v>38</v>
      </c>
      <c r="D1474" t="s">
        <v>243</v>
      </c>
      <c r="E1474">
        <v>6110720</v>
      </c>
      <c r="F1474" s="338"/>
    </row>
    <row r="1475" spans="1:6" x14ac:dyDescent="0.2">
      <c r="A1475" t="s">
        <v>350</v>
      </c>
      <c r="B1475" s="243" t="str">
        <f>VLOOKUP(A1475,'Web Based Remittances'!A:C,3,0)</f>
        <v>643y979t</v>
      </c>
      <c r="C1475" t="s">
        <v>42</v>
      </c>
      <c r="D1475" t="s">
        <v>244</v>
      </c>
      <c r="E1475">
        <v>6110860</v>
      </c>
    </row>
    <row r="1476" spans="1:6" x14ac:dyDescent="0.2">
      <c r="A1476" t="s">
        <v>350</v>
      </c>
      <c r="B1476" s="243" t="str">
        <f>VLOOKUP(A1476,'Web Based Remittances'!A:C,3,0)</f>
        <v>643y979t</v>
      </c>
      <c r="C1476" t="s">
        <v>46</v>
      </c>
      <c r="D1476" t="s">
        <v>245</v>
      </c>
      <c r="E1476">
        <v>6110800</v>
      </c>
      <c r="F1476" s="338"/>
    </row>
    <row r="1477" spans="1:6" x14ac:dyDescent="0.2">
      <c r="A1477" t="s">
        <v>350</v>
      </c>
      <c r="B1477" s="243" t="str">
        <f>VLOOKUP(A1477,'Web Based Remittances'!A:C,3,0)</f>
        <v>643y979t</v>
      </c>
      <c r="C1477" t="s">
        <v>50</v>
      </c>
      <c r="D1477" t="s">
        <v>246</v>
      </c>
      <c r="E1477">
        <v>6110640</v>
      </c>
    </row>
    <row r="1478" spans="1:6" x14ac:dyDescent="0.2">
      <c r="A1478" t="s">
        <v>350</v>
      </c>
      <c r="B1478" s="243" t="str">
        <f>VLOOKUP(A1478,'Web Based Remittances'!A:C,3,0)</f>
        <v>643y979t</v>
      </c>
      <c r="C1478" t="s">
        <v>247</v>
      </c>
      <c r="D1478" t="s">
        <v>248</v>
      </c>
      <c r="E1478">
        <v>6116300</v>
      </c>
      <c r="F1478" s="338"/>
    </row>
    <row r="1479" spans="1:6" x14ac:dyDescent="0.2">
      <c r="A1479" t="s">
        <v>350</v>
      </c>
      <c r="B1479" s="243" t="str">
        <f>VLOOKUP(A1479,'Web Based Remittances'!A:C,3,0)</f>
        <v>643y979t</v>
      </c>
      <c r="C1479" t="s">
        <v>249</v>
      </c>
      <c r="D1479" t="s">
        <v>250</v>
      </c>
      <c r="E1479">
        <v>6116200</v>
      </c>
      <c r="F1479" s="338"/>
    </row>
    <row r="1480" spans="1:6" x14ac:dyDescent="0.2">
      <c r="A1480" t="s">
        <v>350</v>
      </c>
      <c r="B1480" s="243" t="str">
        <f>VLOOKUP(A1480,'Web Based Remittances'!A:C,3,0)</f>
        <v>643y979t</v>
      </c>
      <c r="C1480" t="s">
        <v>251</v>
      </c>
      <c r="D1480" t="s">
        <v>252</v>
      </c>
      <c r="E1480">
        <v>6116610</v>
      </c>
    </row>
    <row r="1481" spans="1:6" x14ac:dyDescent="0.2">
      <c r="A1481" t="s">
        <v>350</v>
      </c>
      <c r="B1481" s="243" t="str">
        <f>VLOOKUP(A1481,'Web Based Remittances'!A:C,3,0)</f>
        <v>643y979t</v>
      </c>
      <c r="C1481" t="s">
        <v>253</v>
      </c>
      <c r="D1481" t="s">
        <v>254</v>
      </c>
      <c r="E1481">
        <v>6116600</v>
      </c>
    </row>
    <row r="1482" spans="1:6" x14ac:dyDescent="0.2">
      <c r="A1482" t="s">
        <v>350</v>
      </c>
      <c r="B1482" s="243" t="str">
        <f>VLOOKUP(A1482,'Web Based Remittances'!A:C,3,0)</f>
        <v>643y979t</v>
      </c>
      <c r="C1482" t="s">
        <v>255</v>
      </c>
      <c r="D1482" t="s">
        <v>256</v>
      </c>
      <c r="E1482">
        <v>6121000</v>
      </c>
      <c r="F1482" s="338"/>
    </row>
    <row r="1483" spans="1:6" x14ac:dyDescent="0.2">
      <c r="A1483" t="s">
        <v>350</v>
      </c>
      <c r="B1483" s="243" t="str">
        <f>VLOOKUP(A1483,'Web Based Remittances'!A:C,3,0)</f>
        <v>643y979t</v>
      </c>
      <c r="C1483" t="s">
        <v>257</v>
      </c>
      <c r="D1483" t="s">
        <v>258</v>
      </c>
      <c r="E1483">
        <v>6122310</v>
      </c>
    </row>
    <row r="1484" spans="1:6" x14ac:dyDescent="0.2">
      <c r="A1484" t="s">
        <v>350</v>
      </c>
      <c r="B1484" s="243" t="str">
        <f>VLOOKUP(A1484,'Web Based Remittances'!A:C,3,0)</f>
        <v>643y979t</v>
      </c>
      <c r="C1484" t="s">
        <v>259</v>
      </c>
      <c r="D1484" t="s">
        <v>260</v>
      </c>
      <c r="E1484">
        <v>6122110</v>
      </c>
    </row>
    <row r="1485" spans="1:6" x14ac:dyDescent="0.2">
      <c r="A1485" t="s">
        <v>350</v>
      </c>
      <c r="B1485" s="243" t="str">
        <f>VLOOKUP(A1485,'Web Based Remittances'!A:C,3,0)</f>
        <v>643y979t</v>
      </c>
      <c r="C1485" t="s">
        <v>261</v>
      </c>
      <c r="D1485" t="s">
        <v>262</v>
      </c>
      <c r="E1485">
        <v>6120800</v>
      </c>
      <c r="F1485" s="338"/>
    </row>
    <row r="1486" spans="1:6" x14ac:dyDescent="0.2">
      <c r="A1486" t="s">
        <v>350</v>
      </c>
      <c r="B1486" s="243" t="str">
        <f>VLOOKUP(A1486,'Web Based Remittances'!A:C,3,0)</f>
        <v>643y979t</v>
      </c>
      <c r="C1486" t="s">
        <v>263</v>
      </c>
      <c r="D1486" t="s">
        <v>264</v>
      </c>
      <c r="E1486">
        <v>6120220</v>
      </c>
    </row>
    <row r="1487" spans="1:6" x14ac:dyDescent="0.2">
      <c r="A1487" t="s">
        <v>350</v>
      </c>
      <c r="B1487" s="243" t="str">
        <f>VLOOKUP(A1487,'Web Based Remittances'!A:C,3,0)</f>
        <v>643y979t</v>
      </c>
      <c r="C1487" t="s">
        <v>265</v>
      </c>
      <c r="D1487" t="s">
        <v>266</v>
      </c>
      <c r="E1487">
        <v>6120600</v>
      </c>
      <c r="F1487" s="338"/>
    </row>
    <row r="1488" spans="1:6" x14ac:dyDescent="0.2">
      <c r="A1488" t="s">
        <v>350</v>
      </c>
      <c r="B1488" s="243" t="str">
        <f>VLOOKUP(A1488,'Web Based Remittances'!A:C,3,0)</f>
        <v>643y979t</v>
      </c>
      <c r="C1488" t="s">
        <v>267</v>
      </c>
      <c r="D1488" t="s">
        <v>268</v>
      </c>
      <c r="E1488">
        <v>6120400</v>
      </c>
      <c r="F1488" s="338"/>
    </row>
    <row r="1489" spans="1:18" x14ac:dyDescent="0.2">
      <c r="A1489" t="s">
        <v>350</v>
      </c>
      <c r="B1489" s="243" t="str">
        <f>VLOOKUP(A1489,'Web Based Remittances'!A:C,3,0)</f>
        <v>643y979t</v>
      </c>
      <c r="C1489" t="s">
        <v>269</v>
      </c>
      <c r="D1489" t="s">
        <v>270</v>
      </c>
      <c r="E1489">
        <v>6140130</v>
      </c>
    </row>
    <row r="1490" spans="1:18" x14ac:dyDescent="0.2">
      <c r="A1490" t="s">
        <v>350</v>
      </c>
      <c r="B1490" s="243" t="str">
        <f>VLOOKUP(A1490,'Web Based Remittances'!A:C,3,0)</f>
        <v>643y979t</v>
      </c>
      <c r="C1490" t="s">
        <v>271</v>
      </c>
      <c r="D1490" t="s">
        <v>272</v>
      </c>
      <c r="E1490">
        <v>6142460</v>
      </c>
    </row>
    <row r="1491" spans="1:18" x14ac:dyDescent="0.2">
      <c r="A1491" t="s">
        <v>350</v>
      </c>
      <c r="B1491" s="243" t="str">
        <f>VLOOKUP(A1491,'Web Based Remittances'!A:C,3,0)</f>
        <v>643y979t</v>
      </c>
      <c r="C1491" t="s">
        <v>273</v>
      </c>
      <c r="D1491" t="s">
        <v>274</v>
      </c>
      <c r="E1491">
        <v>6142431</v>
      </c>
    </row>
    <row r="1492" spans="1:18" x14ac:dyDescent="0.2">
      <c r="A1492" t="s">
        <v>350</v>
      </c>
      <c r="B1492" s="243" t="str">
        <f>VLOOKUP(A1492,'Web Based Remittances'!A:C,3,0)</f>
        <v>643y979t</v>
      </c>
      <c r="C1492" t="s">
        <v>275</v>
      </c>
      <c r="D1492" t="s">
        <v>276</v>
      </c>
      <c r="E1492">
        <v>6142432</v>
      </c>
    </row>
    <row r="1493" spans="1:18" x14ac:dyDescent="0.2">
      <c r="A1493" t="s">
        <v>350</v>
      </c>
      <c r="B1493" s="243" t="str">
        <f>VLOOKUP(A1493,'Web Based Remittances'!A:C,3,0)</f>
        <v>643y979t</v>
      </c>
      <c r="C1493" t="s">
        <v>277</v>
      </c>
      <c r="D1493" t="s">
        <v>278</v>
      </c>
      <c r="E1493">
        <v>6142430</v>
      </c>
      <c r="F1493" s="338"/>
    </row>
    <row r="1494" spans="1:18" x14ac:dyDescent="0.2">
      <c r="A1494" t="s">
        <v>350</v>
      </c>
      <c r="B1494" s="243" t="str">
        <f>VLOOKUP(A1494,'Web Based Remittances'!A:C,3,0)</f>
        <v>643y979t</v>
      </c>
      <c r="C1494" t="s">
        <v>279</v>
      </c>
      <c r="D1494" t="s">
        <v>280</v>
      </c>
      <c r="E1494">
        <v>6142433</v>
      </c>
    </row>
    <row r="1495" spans="1:18" x14ac:dyDescent="0.2">
      <c r="A1495" t="s">
        <v>350</v>
      </c>
      <c r="B1495" s="243" t="str">
        <f>VLOOKUP(A1495,'Web Based Remittances'!A:C,3,0)</f>
        <v>643y979t</v>
      </c>
      <c r="C1495" t="s">
        <v>281</v>
      </c>
      <c r="D1495" t="s">
        <v>282</v>
      </c>
      <c r="E1495">
        <v>6142440</v>
      </c>
    </row>
    <row r="1496" spans="1:18" x14ac:dyDescent="0.2">
      <c r="A1496" t="s">
        <v>350</v>
      </c>
      <c r="B1496" s="243" t="str">
        <f>VLOOKUP(A1496,'Web Based Remittances'!A:C,3,0)</f>
        <v>643y979t</v>
      </c>
      <c r="C1496" t="s">
        <v>283</v>
      </c>
      <c r="D1496" t="s">
        <v>284</v>
      </c>
      <c r="E1496">
        <v>6142434</v>
      </c>
      <c r="F1496" s="338"/>
    </row>
    <row r="1497" spans="1:18" x14ac:dyDescent="0.2">
      <c r="A1497" t="s">
        <v>350</v>
      </c>
      <c r="B1497" s="243" t="str">
        <f>VLOOKUP(A1497,'Web Based Remittances'!A:C,3,0)</f>
        <v>643y979t</v>
      </c>
      <c r="C1497" t="s">
        <v>285</v>
      </c>
      <c r="D1497" t="s">
        <v>286</v>
      </c>
      <c r="E1497">
        <v>6146100</v>
      </c>
    </row>
    <row r="1498" spans="1:18" x14ac:dyDescent="0.2">
      <c r="A1498" t="s">
        <v>350</v>
      </c>
      <c r="B1498" s="243" t="str">
        <f>VLOOKUP(A1498,'Web Based Remittances'!A:C,3,0)</f>
        <v>643y979t</v>
      </c>
      <c r="C1498" t="s">
        <v>287</v>
      </c>
      <c r="D1498" t="s">
        <v>288</v>
      </c>
      <c r="E1498">
        <v>6140000</v>
      </c>
    </row>
    <row r="1499" spans="1:18" x14ac:dyDescent="0.2">
      <c r="A1499" t="s">
        <v>350</v>
      </c>
      <c r="B1499" s="243" t="str">
        <f>VLOOKUP(A1499,'Web Based Remittances'!A:C,3,0)</f>
        <v>643y979t</v>
      </c>
      <c r="C1499" t="s">
        <v>289</v>
      </c>
      <c r="D1499" t="s">
        <v>290</v>
      </c>
      <c r="E1499">
        <v>6121600</v>
      </c>
    </row>
    <row r="1500" spans="1:18" x14ac:dyDescent="0.2">
      <c r="A1500" t="s">
        <v>350</v>
      </c>
      <c r="B1500" s="243" t="str">
        <f>VLOOKUP(A1500,'Web Based Remittances'!A:C,3,0)</f>
        <v>643y979t</v>
      </c>
      <c r="C1500" t="s">
        <v>291</v>
      </c>
      <c r="D1500" t="s">
        <v>292</v>
      </c>
      <c r="E1500">
        <v>6151110</v>
      </c>
      <c r="F1500" s="338"/>
      <c r="G1500" s="338"/>
      <c r="H1500" s="338"/>
      <c r="I1500" s="338"/>
      <c r="J1500" s="338"/>
      <c r="K1500" s="338"/>
      <c r="L1500" s="338"/>
      <c r="M1500" s="338"/>
      <c r="N1500" s="338"/>
      <c r="O1500" s="338"/>
      <c r="P1500" s="338"/>
      <c r="Q1500" s="338"/>
      <c r="R1500" s="338"/>
    </row>
    <row r="1501" spans="1:18" x14ac:dyDescent="0.2">
      <c r="A1501" t="s">
        <v>350</v>
      </c>
      <c r="B1501" s="243" t="str">
        <f>VLOOKUP(A1501,'Web Based Remittances'!A:C,3,0)</f>
        <v>643y979t</v>
      </c>
      <c r="C1501" t="s">
        <v>293</v>
      </c>
      <c r="D1501" t="s">
        <v>294</v>
      </c>
      <c r="E1501">
        <v>6140200</v>
      </c>
    </row>
    <row r="1502" spans="1:18" x14ac:dyDescent="0.2">
      <c r="A1502" t="s">
        <v>350</v>
      </c>
      <c r="B1502" s="243" t="str">
        <f>VLOOKUP(A1502,'Web Based Remittances'!A:C,3,0)</f>
        <v>643y979t</v>
      </c>
      <c r="C1502" t="s">
        <v>295</v>
      </c>
      <c r="D1502" t="s">
        <v>296</v>
      </c>
      <c r="E1502">
        <v>6111000</v>
      </c>
      <c r="F1502" s="338"/>
      <c r="G1502" s="338"/>
      <c r="H1502" s="338"/>
      <c r="I1502" s="338"/>
      <c r="J1502" s="338"/>
      <c r="K1502" s="338"/>
      <c r="L1502" s="338"/>
      <c r="M1502" s="338"/>
      <c r="N1502" s="338"/>
      <c r="O1502" s="338"/>
      <c r="P1502" s="338"/>
      <c r="Q1502" s="338"/>
      <c r="R1502" s="338"/>
    </row>
    <row r="1503" spans="1:18" x14ac:dyDescent="0.2">
      <c r="A1503" t="s">
        <v>350</v>
      </c>
      <c r="B1503" s="243" t="str">
        <f>VLOOKUP(A1503,'Web Based Remittances'!A:C,3,0)</f>
        <v>643y979t</v>
      </c>
      <c r="C1503" t="s">
        <v>297</v>
      </c>
      <c r="D1503" t="s">
        <v>298</v>
      </c>
      <c r="E1503">
        <v>6170100</v>
      </c>
      <c r="F1503" s="338"/>
      <c r="I1503" s="338"/>
      <c r="L1503" s="338"/>
      <c r="O1503" s="338"/>
      <c r="R1503" s="338"/>
    </row>
    <row r="1504" spans="1:18" x14ac:dyDescent="0.2">
      <c r="A1504" t="s">
        <v>350</v>
      </c>
      <c r="B1504" s="243" t="str">
        <f>VLOOKUP(A1504,'Web Based Remittances'!A:C,3,0)</f>
        <v>643y979t</v>
      </c>
      <c r="C1504" t="s">
        <v>299</v>
      </c>
      <c r="D1504" t="s">
        <v>300</v>
      </c>
      <c r="E1504">
        <v>6170110</v>
      </c>
    </row>
    <row r="1505" spans="1:18" x14ac:dyDescent="0.2">
      <c r="A1505" t="s">
        <v>350</v>
      </c>
      <c r="B1505" s="243" t="str">
        <f>VLOOKUP(A1505,'Web Based Remittances'!A:C,3,0)</f>
        <v>643y979t</v>
      </c>
      <c r="C1505" t="s">
        <v>301</v>
      </c>
      <c r="D1505" t="s">
        <v>302</v>
      </c>
      <c r="E1505">
        <v>6181400</v>
      </c>
    </row>
    <row r="1506" spans="1:18" x14ac:dyDescent="0.2">
      <c r="A1506" t="s">
        <v>350</v>
      </c>
      <c r="B1506" s="243" t="str">
        <f>VLOOKUP(A1506,'Web Based Remittances'!A:C,3,0)</f>
        <v>643y979t</v>
      </c>
      <c r="C1506" t="s">
        <v>303</v>
      </c>
      <c r="D1506" t="s">
        <v>304</v>
      </c>
      <c r="E1506">
        <v>6181500</v>
      </c>
    </row>
    <row r="1507" spans="1:18" x14ac:dyDescent="0.2">
      <c r="A1507" t="s">
        <v>350</v>
      </c>
      <c r="B1507" s="243" t="str">
        <f>VLOOKUP(A1507,'Web Based Remittances'!A:C,3,0)</f>
        <v>643y979t</v>
      </c>
      <c r="C1507" t="s">
        <v>305</v>
      </c>
      <c r="D1507" t="s">
        <v>306</v>
      </c>
      <c r="E1507">
        <v>6110610</v>
      </c>
    </row>
    <row r="1508" spans="1:18" x14ac:dyDescent="0.2">
      <c r="A1508" t="s">
        <v>350</v>
      </c>
      <c r="B1508" s="243" t="str">
        <f>VLOOKUP(A1508,'Web Based Remittances'!A:C,3,0)</f>
        <v>643y979t</v>
      </c>
      <c r="C1508" t="s">
        <v>307</v>
      </c>
      <c r="D1508" t="s">
        <v>308</v>
      </c>
      <c r="E1508">
        <v>6122340</v>
      </c>
    </row>
    <row r="1509" spans="1:18" x14ac:dyDescent="0.2">
      <c r="A1509" t="s">
        <v>350</v>
      </c>
      <c r="B1509" s="243" t="str">
        <f>VLOOKUP(A1509,'Web Based Remittances'!A:C,3,0)</f>
        <v>643y979t</v>
      </c>
      <c r="C1509" t="s">
        <v>309</v>
      </c>
      <c r="D1509" t="s">
        <v>310</v>
      </c>
      <c r="E1509">
        <v>4190170</v>
      </c>
    </row>
    <row r="1510" spans="1:18" x14ac:dyDescent="0.2">
      <c r="A1510" t="s">
        <v>350</v>
      </c>
      <c r="B1510" s="243" t="str">
        <f>VLOOKUP(A1510,'Web Based Remittances'!A:C,3,0)</f>
        <v>643y979t</v>
      </c>
      <c r="C1510" t="s">
        <v>311</v>
      </c>
      <c r="D1510" t="s">
        <v>312</v>
      </c>
      <c r="E1510">
        <v>4190430</v>
      </c>
      <c r="F1510" s="338"/>
      <c r="G1510" s="338"/>
      <c r="J1510" s="338"/>
    </row>
    <row r="1511" spans="1:18" x14ac:dyDescent="0.2">
      <c r="A1511" t="s">
        <v>350</v>
      </c>
      <c r="B1511" s="243" t="str">
        <f>VLOOKUP(A1511,'Web Based Remittances'!A:C,3,0)</f>
        <v>643y979t</v>
      </c>
      <c r="C1511" t="s">
        <v>313</v>
      </c>
      <c r="D1511" t="s">
        <v>314</v>
      </c>
      <c r="E1511">
        <v>6181510</v>
      </c>
      <c r="F1511" s="338"/>
      <c r="H1511" s="338"/>
      <c r="J1511" s="338"/>
      <c r="N1511" s="338"/>
    </row>
    <row r="1512" spans="1:18" x14ac:dyDescent="0.2">
      <c r="A1512" t="s">
        <v>350</v>
      </c>
      <c r="B1512" s="243" t="str">
        <f>VLOOKUP(A1512,'Web Based Remittances'!A:C,3,0)</f>
        <v>643y979t</v>
      </c>
      <c r="C1512" t="s">
        <v>315</v>
      </c>
      <c r="D1512" t="s">
        <v>316</v>
      </c>
      <c r="E1512">
        <v>6180210</v>
      </c>
      <c r="F1512" s="338"/>
      <c r="G1512" s="338"/>
      <c r="H1512" s="338"/>
      <c r="I1512" s="338"/>
      <c r="J1512" s="338"/>
      <c r="K1512" s="338"/>
      <c r="L1512" s="338"/>
      <c r="M1512" s="338"/>
      <c r="N1512" s="338"/>
      <c r="O1512" s="338"/>
      <c r="P1512" s="338"/>
      <c r="Q1512" s="338"/>
      <c r="R1512" s="338"/>
    </row>
    <row r="1513" spans="1:18" x14ac:dyDescent="0.2">
      <c r="A1513" t="s">
        <v>350</v>
      </c>
      <c r="B1513" s="243" t="str">
        <f>VLOOKUP(A1513,'Web Based Remittances'!A:C,3,0)</f>
        <v>643y979t</v>
      </c>
      <c r="C1513" t="s">
        <v>317</v>
      </c>
      <c r="D1513" t="s">
        <v>318</v>
      </c>
      <c r="E1513">
        <v>6180200</v>
      </c>
      <c r="F1513" s="338"/>
      <c r="G1513" s="338"/>
      <c r="H1513" s="338"/>
      <c r="I1513" s="338"/>
      <c r="J1513" s="338"/>
      <c r="K1513" s="338"/>
      <c r="L1513" s="338"/>
      <c r="M1513" s="338"/>
      <c r="N1513" s="338"/>
      <c r="O1513" s="338"/>
      <c r="P1513" s="338"/>
      <c r="Q1513" s="338"/>
      <c r="R1513" s="338"/>
    </row>
    <row r="1514" spans="1:18" x14ac:dyDescent="0.2">
      <c r="A1514" t="s">
        <v>350</v>
      </c>
      <c r="B1514" s="243" t="str">
        <f>VLOOKUP(A1514,'Web Based Remittances'!A:C,3,0)</f>
        <v>643y979t</v>
      </c>
      <c r="C1514" t="s">
        <v>319</v>
      </c>
      <c r="D1514" t="s">
        <v>320</v>
      </c>
      <c r="E1514">
        <v>6180230</v>
      </c>
      <c r="F1514" s="338"/>
      <c r="G1514" s="338"/>
      <c r="H1514" s="338"/>
      <c r="I1514" s="338"/>
      <c r="J1514" s="338"/>
      <c r="K1514" s="338"/>
      <c r="L1514" s="338"/>
      <c r="M1514" s="338"/>
      <c r="N1514" s="338"/>
      <c r="O1514" s="338"/>
      <c r="P1514" s="338"/>
      <c r="Q1514" s="338"/>
      <c r="R1514" s="338"/>
    </row>
    <row r="1515" spans="1:18" x14ac:dyDescent="0.2">
      <c r="A1515" t="s">
        <v>350</v>
      </c>
      <c r="B1515" s="243" t="str">
        <f>VLOOKUP(A1515,'Web Based Remittances'!A:C,3,0)</f>
        <v>643y979t</v>
      </c>
      <c r="C1515" t="s">
        <v>321</v>
      </c>
      <c r="D1515" t="s">
        <v>272</v>
      </c>
      <c r="E1515">
        <v>6180260</v>
      </c>
    </row>
    <row r="1516" spans="1:18" x14ac:dyDescent="0.2">
      <c r="A1516" t="s">
        <v>350</v>
      </c>
      <c r="B1516" s="243" t="str">
        <f>VLOOKUP(A1516,'Web Based Remittances'!A:C,3,0)</f>
        <v>643y979t</v>
      </c>
      <c r="C1516" t="s">
        <v>322</v>
      </c>
      <c r="D1516" t="s">
        <v>323</v>
      </c>
      <c r="E1516">
        <v>6180261</v>
      </c>
      <c r="F1516" s="338"/>
      <c r="G1516" s="338"/>
      <c r="H1516" s="338"/>
      <c r="I1516" s="338"/>
      <c r="J1516" s="338"/>
      <c r="K1516" s="338"/>
      <c r="L1516" s="338"/>
      <c r="M1516" s="338"/>
      <c r="N1516" s="338"/>
      <c r="O1516" s="338"/>
      <c r="P1516" s="338"/>
      <c r="Q1516" s="338"/>
      <c r="R1516" s="338"/>
    </row>
    <row r="1517" spans="1:18" x14ac:dyDescent="0.2">
      <c r="A1517" t="s">
        <v>350</v>
      </c>
      <c r="B1517" s="243" t="str">
        <f>VLOOKUP(A1517,'Web Based Remittances'!A:C,3,0)</f>
        <v>643y979t</v>
      </c>
      <c r="C1517" t="s">
        <v>324</v>
      </c>
      <c r="D1517" t="s">
        <v>325</v>
      </c>
      <c r="E1517">
        <v>6180262</v>
      </c>
      <c r="F1517" s="338"/>
    </row>
    <row r="1518" spans="1:18" x14ac:dyDescent="0.2">
      <c r="A1518" t="s">
        <v>350</v>
      </c>
      <c r="B1518" s="243" t="str">
        <f>VLOOKUP(A1518,'Web Based Remittances'!A:C,3,0)</f>
        <v>643y979t</v>
      </c>
      <c r="C1518" t="s">
        <v>326</v>
      </c>
      <c r="D1518" t="s">
        <v>280</v>
      </c>
      <c r="E1518">
        <v>6180263</v>
      </c>
      <c r="F1518" s="338"/>
      <c r="H1518" s="338"/>
      <c r="M1518" s="338"/>
      <c r="R1518" s="338"/>
    </row>
    <row r="1519" spans="1:18" x14ac:dyDescent="0.2">
      <c r="A1519" t="s">
        <v>350</v>
      </c>
      <c r="B1519" s="243" t="str">
        <f>VLOOKUP(A1519,'Web Based Remittances'!A:C,3,0)</f>
        <v>643y979t</v>
      </c>
      <c r="C1519" t="s">
        <v>327</v>
      </c>
      <c r="D1519" t="s">
        <v>328</v>
      </c>
      <c r="E1519">
        <v>6180264</v>
      </c>
    </row>
    <row r="1520" spans="1:18" x14ac:dyDescent="0.2">
      <c r="A1520" t="s">
        <v>351</v>
      </c>
      <c r="B1520" s="243" t="str">
        <f>VLOOKUP(A1520,'Web Based Remittances'!A:C,3,0)</f>
        <v>967n246o</v>
      </c>
      <c r="C1520" t="s">
        <v>200</v>
      </c>
      <c r="D1520" t="s">
        <v>201</v>
      </c>
      <c r="E1520">
        <v>4190105</v>
      </c>
      <c r="F1520" s="338"/>
      <c r="G1520" s="338"/>
      <c r="H1520" s="338"/>
      <c r="I1520" s="338"/>
      <c r="J1520" s="338"/>
      <c r="K1520" s="338"/>
      <c r="L1520" s="338"/>
      <c r="M1520" s="338"/>
      <c r="N1520" s="338"/>
      <c r="O1520" s="338"/>
      <c r="P1520" s="338"/>
      <c r="Q1520" s="338"/>
      <c r="R1520" s="338"/>
    </row>
    <row r="1521" spans="1:18" x14ac:dyDescent="0.2">
      <c r="A1521" t="s">
        <v>351</v>
      </c>
      <c r="B1521" s="243" t="str">
        <f>VLOOKUP(A1521,'Web Based Remittances'!A:C,3,0)</f>
        <v>967n246o</v>
      </c>
      <c r="C1521" t="s">
        <v>202</v>
      </c>
      <c r="D1521" t="s">
        <v>203</v>
      </c>
      <c r="E1521">
        <v>4190110</v>
      </c>
      <c r="F1521" s="338"/>
      <c r="L1521" s="338"/>
      <c r="O1521" s="338"/>
      <c r="R1521" s="338"/>
    </row>
    <row r="1522" spans="1:18" x14ac:dyDescent="0.2">
      <c r="A1522" t="s">
        <v>351</v>
      </c>
      <c r="B1522" s="243" t="str">
        <f>VLOOKUP(A1522,'Web Based Remittances'!A:C,3,0)</f>
        <v>967n246o</v>
      </c>
      <c r="C1522" t="s">
        <v>204</v>
      </c>
      <c r="D1522" t="s">
        <v>205</v>
      </c>
      <c r="E1522">
        <v>4190120</v>
      </c>
      <c r="F1522" s="338"/>
      <c r="G1522" s="338"/>
      <c r="H1522" s="338"/>
      <c r="I1522" s="338"/>
      <c r="J1522" s="338"/>
      <c r="K1522" s="338"/>
    </row>
    <row r="1523" spans="1:18" x14ac:dyDescent="0.2">
      <c r="A1523" t="s">
        <v>351</v>
      </c>
      <c r="B1523" s="243" t="str">
        <f>VLOOKUP(A1523,'Web Based Remittances'!A:C,3,0)</f>
        <v>967n246o</v>
      </c>
      <c r="C1523" t="s">
        <v>206</v>
      </c>
      <c r="D1523" t="s">
        <v>207</v>
      </c>
      <c r="E1523">
        <v>4190140</v>
      </c>
      <c r="F1523" s="338"/>
      <c r="H1523" s="338"/>
      <c r="I1523" s="338"/>
      <c r="L1523" s="338"/>
      <c r="O1523" s="338"/>
      <c r="P1523" s="338"/>
      <c r="R1523" s="338"/>
    </row>
    <row r="1524" spans="1:18" x14ac:dyDescent="0.2">
      <c r="A1524" t="s">
        <v>351</v>
      </c>
      <c r="B1524" s="243" t="str">
        <f>VLOOKUP(A1524,'Web Based Remittances'!A:C,3,0)</f>
        <v>967n246o</v>
      </c>
      <c r="C1524" t="s">
        <v>208</v>
      </c>
      <c r="D1524" t="s">
        <v>209</v>
      </c>
      <c r="E1524">
        <v>4190160</v>
      </c>
      <c r="F1524" s="338"/>
      <c r="I1524" s="338"/>
      <c r="L1524" s="338"/>
      <c r="O1524" s="338"/>
      <c r="R1524" s="338"/>
    </row>
    <row r="1525" spans="1:18" x14ac:dyDescent="0.2">
      <c r="A1525" t="s">
        <v>351</v>
      </c>
      <c r="B1525" s="243" t="str">
        <f>VLOOKUP(A1525,'Web Based Remittances'!A:C,3,0)</f>
        <v>967n246o</v>
      </c>
      <c r="C1525" t="s">
        <v>210</v>
      </c>
      <c r="D1525" t="s">
        <v>211</v>
      </c>
      <c r="E1525">
        <v>4190390</v>
      </c>
      <c r="F1525" s="338"/>
      <c r="G1525" s="338"/>
      <c r="H1525" s="338"/>
      <c r="I1525" s="338"/>
      <c r="J1525" s="338"/>
      <c r="K1525" s="338"/>
      <c r="M1525" s="338"/>
      <c r="N1525" s="338"/>
      <c r="O1525" s="338"/>
      <c r="P1525" s="338"/>
      <c r="Q1525" s="338"/>
      <c r="R1525" s="338"/>
    </row>
    <row r="1526" spans="1:18" x14ac:dyDescent="0.2">
      <c r="A1526" t="s">
        <v>351</v>
      </c>
      <c r="B1526" s="243" t="str">
        <f>VLOOKUP(A1526,'Web Based Remittances'!A:C,3,0)</f>
        <v>967n246o</v>
      </c>
      <c r="C1526" t="s">
        <v>212</v>
      </c>
      <c r="D1526" t="s">
        <v>213</v>
      </c>
      <c r="E1526">
        <v>4191900</v>
      </c>
      <c r="F1526" s="338"/>
      <c r="G1526" s="338"/>
      <c r="H1526" s="338"/>
      <c r="I1526" s="338"/>
      <c r="J1526" s="338"/>
      <c r="K1526" s="338"/>
      <c r="L1526" s="338"/>
      <c r="M1526" s="338"/>
      <c r="N1526" s="338"/>
      <c r="O1526" s="338"/>
      <c r="P1526" s="338"/>
      <c r="Q1526" s="338"/>
      <c r="R1526" s="338"/>
    </row>
    <row r="1527" spans="1:18" x14ac:dyDescent="0.2">
      <c r="A1527" t="s">
        <v>351</v>
      </c>
      <c r="B1527" s="243" t="str">
        <f>VLOOKUP(A1527,'Web Based Remittances'!A:C,3,0)</f>
        <v>967n246o</v>
      </c>
      <c r="C1527" t="s">
        <v>214</v>
      </c>
      <c r="D1527" t="s">
        <v>215</v>
      </c>
      <c r="E1527">
        <v>4191100</v>
      </c>
      <c r="F1527" s="338"/>
      <c r="R1527" s="338"/>
    </row>
    <row r="1528" spans="1:18" x14ac:dyDescent="0.2">
      <c r="A1528" t="s">
        <v>351</v>
      </c>
      <c r="B1528" s="243" t="str">
        <f>VLOOKUP(A1528,'Web Based Remittances'!A:C,3,0)</f>
        <v>967n246o</v>
      </c>
      <c r="C1528" t="s">
        <v>216</v>
      </c>
      <c r="D1528" t="s">
        <v>217</v>
      </c>
      <c r="E1528">
        <v>4191110</v>
      </c>
      <c r="F1528" s="338"/>
      <c r="G1528" s="338"/>
      <c r="H1528" s="338"/>
      <c r="I1528" s="338"/>
      <c r="J1528" s="338"/>
      <c r="L1528" s="338"/>
      <c r="M1528" s="338"/>
      <c r="N1528" s="338"/>
      <c r="O1528" s="338"/>
      <c r="P1528" s="338"/>
      <c r="Q1528" s="338"/>
      <c r="R1528" s="338"/>
    </row>
    <row r="1529" spans="1:18" x14ac:dyDescent="0.2">
      <c r="A1529" t="s">
        <v>351</v>
      </c>
      <c r="B1529" s="243" t="str">
        <f>VLOOKUP(A1529,'Web Based Remittances'!A:C,3,0)</f>
        <v>967n246o</v>
      </c>
      <c r="C1529" t="s">
        <v>218</v>
      </c>
      <c r="D1529" t="s">
        <v>219</v>
      </c>
      <c r="E1529">
        <v>4191600</v>
      </c>
      <c r="F1529" s="338"/>
      <c r="H1529" s="338"/>
      <c r="I1529" s="338"/>
    </row>
    <row r="1530" spans="1:18" x14ac:dyDescent="0.2">
      <c r="A1530" t="s">
        <v>351</v>
      </c>
      <c r="B1530" s="243" t="str">
        <f>VLOOKUP(A1530,'Web Based Remittances'!A:C,3,0)</f>
        <v>967n246o</v>
      </c>
      <c r="C1530" t="s">
        <v>220</v>
      </c>
      <c r="D1530" t="s">
        <v>221</v>
      </c>
      <c r="E1530">
        <v>4191610</v>
      </c>
    </row>
    <row r="1531" spans="1:18" x14ac:dyDescent="0.2">
      <c r="A1531" t="s">
        <v>351</v>
      </c>
      <c r="B1531" s="243" t="str">
        <f>VLOOKUP(A1531,'Web Based Remittances'!A:C,3,0)</f>
        <v>967n246o</v>
      </c>
      <c r="C1531" t="s">
        <v>222</v>
      </c>
      <c r="D1531" t="s">
        <v>223</v>
      </c>
      <c r="E1531">
        <v>4190410</v>
      </c>
      <c r="F1531" s="338"/>
      <c r="L1531" s="338"/>
      <c r="R1531" s="338"/>
    </row>
    <row r="1532" spans="1:18" x14ac:dyDescent="0.2">
      <c r="A1532" t="s">
        <v>351</v>
      </c>
      <c r="B1532" s="243" t="str">
        <f>VLOOKUP(A1532,'Web Based Remittances'!A:C,3,0)</f>
        <v>967n246o</v>
      </c>
      <c r="C1532" t="s">
        <v>224</v>
      </c>
      <c r="D1532" t="s">
        <v>225</v>
      </c>
      <c r="E1532">
        <v>4190420</v>
      </c>
      <c r="F1532" s="338"/>
      <c r="G1532" s="338"/>
      <c r="H1532" s="338"/>
      <c r="I1532" s="338"/>
      <c r="J1532" s="338"/>
      <c r="K1532" s="338"/>
      <c r="L1532" s="338"/>
      <c r="M1532" s="338"/>
      <c r="N1532" s="338"/>
      <c r="O1532" s="338"/>
      <c r="P1532" s="338"/>
      <c r="Q1532" s="338"/>
      <c r="R1532" s="338"/>
    </row>
    <row r="1533" spans="1:18" x14ac:dyDescent="0.2">
      <c r="A1533" t="s">
        <v>351</v>
      </c>
      <c r="B1533" s="243" t="str">
        <f>VLOOKUP(A1533,'Web Based Remittances'!A:C,3,0)</f>
        <v>967n246o</v>
      </c>
      <c r="C1533" t="s">
        <v>226</v>
      </c>
      <c r="D1533" t="s">
        <v>227</v>
      </c>
      <c r="E1533">
        <v>4190200</v>
      </c>
    </row>
    <row r="1534" spans="1:18" x14ac:dyDescent="0.2">
      <c r="A1534" t="s">
        <v>351</v>
      </c>
      <c r="B1534" s="243" t="str">
        <f>VLOOKUP(A1534,'Web Based Remittances'!A:C,3,0)</f>
        <v>967n246o</v>
      </c>
      <c r="C1534" t="s">
        <v>228</v>
      </c>
      <c r="D1534" t="s">
        <v>229</v>
      </c>
      <c r="E1534">
        <v>4190386</v>
      </c>
      <c r="F1534" s="338"/>
      <c r="H1534" s="338"/>
      <c r="I1534" s="338"/>
      <c r="J1534" s="338"/>
      <c r="K1534" s="338"/>
      <c r="M1534" s="338"/>
      <c r="N1534" s="338"/>
      <c r="O1534" s="338"/>
      <c r="P1534" s="338"/>
      <c r="Q1534" s="338"/>
      <c r="R1534" s="338"/>
    </row>
    <row r="1535" spans="1:18" x14ac:dyDescent="0.2">
      <c r="A1535" t="s">
        <v>351</v>
      </c>
      <c r="B1535" s="243" t="str">
        <f>VLOOKUP(A1535,'Web Based Remittances'!A:C,3,0)</f>
        <v>967n246o</v>
      </c>
      <c r="C1535" t="s">
        <v>230</v>
      </c>
      <c r="D1535" t="s">
        <v>231</v>
      </c>
      <c r="E1535">
        <v>4190387</v>
      </c>
      <c r="F1535" s="338"/>
    </row>
    <row r="1536" spans="1:18" x14ac:dyDescent="0.2">
      <c r="A1536" t="s">
        <v>351</v>
      </c>
      <c r="B1536" s="243" t="str">
        <f>VLOOKUP(A1536,'Web Based Remittances'!A:C,3,0)</f>
        <v>967n246o</v>
      </c>
      <c r="C1536" t="s">
        <v>232</v>
      </c>
      <c r="D1536" t="s">
        <v>233</v>
      </c>
      <c r="E1536">
        <v>4190388</v>
      </c>
      <c r="F1536" s="338"/>
      <c r="G1536" s="338"/>
      <c r="H1536" s="338"/>
      <c r="I1536" s="338"/>
      <c r="J1536" s="338"/>
      <c r="L1536" s="338"/>
      <c r="M1536" s="338"/>
      <c r="N1536" s="338"/>
      <c r="O1536" s="338"/>
      <c r="P1536" s="338"/>
      <c r="Q1536" s="338"/>
      <c r="R1536" s="338"/>
    </row>
    <row r="1537" spans="1:18" x14ac:dyDescent="0.2">
      <c r="A1537" t="s">
        <v>351</v>
      </c>
      <c r="B1537" s="243" t="str">
        <f>VLOOKUP(A1537,'Web Based Remittances'!A:C,3,0)</f>
        <v>967n246o</v>
      </c>
      <c r="C1537" t="s">
        <v>234</v>
      </c>
      <c r="D1537" t="s">
        <v>235</v>
      </c>
      <c r="E1537">
        <v>4190380</v>
      </c>
      <c r="F1537" s="338"/>
      <c r="G1537" s="338"/>
      <c r="H1537" s="338"/>
      <c r="I1537" s="338"/>
      <c r="J1537" s="338"/>
      <c r="K1537" s="338"/>
      <c r="L1537" s="338"/>
      <c r="M1537" s="338"/>
      <c r="N1537" s="338"/>
      <c r="O1537" s="338"/>
      <c r="P1537" s="338"/>
      <c r="Q1537" s="338"/>
      <c r="R1537" s="338"/>
    </row>
    <row r="1538" spans="1:18" x14ac:dyDescent="0.2">
      <c r="A1538" t="s">
        <v>351</v>
      </c>
      <c r="B1538" s="243" t="str">
        <f>VLOOKUP(A1538,'Web Based Remittances'!A:C,3,0)</f>
        <v>967n246o</v>
      </c>
      <c r="C1538" t="s">
        <v>236</v>
      </c>
      <c r="D1538" t="s">
        <v>237</v>
      </c>
      <c r="E1538">
        <v>4190205</v>
      </c>
    </row>
    <row r="1539" spans="1:18" x14ac:dyDescent="0.2">
      <c r="A1539" t="s">
        <v>351</v>
      </c>
      <c r="B1539" s="243" t="str">
        <f>VLOOKUP(A1539,'Web Based Remittances'!A:C,3,0)</f>
        <v>967n246o</v>
      </c>
      <c r="C1539" t="s">
        <v>238</v>
      </c>
      <c r="D1539" t="s">
        <v>239</v>
      </c>
      <c r="E1539">
        <v>4190210</v>
      </c>
    </row>
    <row r="1540" spans="1:18" x14ac:dyDescent="0.2">
      <c r="A1540" t="s">
        <v>351</v>
      </c>
      <c r="B1540" s="243" t="str">
        <f>VLOOKUP(A1540,'Web Based Remittances'!A:C,3,0)</f>
        <v>967n246o</v>
      </c>
      <c r="C1540" t="s">
        <v>14</v>
      </c>
      <c r="D1540" t="s">
        <v>240</v>
      </c>
      <c r="E1540">
        <v>6110000</v>
      </c>
      <c r="F1540" s="338"/>
      <c r="G1540" s="338"/>
      <c r="H1540" s="338"/>
      <c r="I1540" s="338"/>
      <c r="J1540" s="338"/>
      <c r="K1540" s="338"/>
      <c r="L1540" s="338"/>
      <c r="M1540" s="338"/>
      <c r="N1540" s="338"/>
      <c r="O1540" s="338"/>
      <c r="P1540" s="338"/>
      <c r="Q1540" s="338"/>
      <c r="R1540" s="338"/>
    </row>
    <row r="1541" spans="1:18" x14ac:dyDescent="0.2">
      <c r="A1541" t="s">
        <v>351</v>
      </c>
      <c r="B1541" s="243" t="str">
        <f>VLOOKUP(A1541,'Web Based Remittances'!A:C,3,0)</f>
        <v>967n246o</v>
      </c>
      <c r="C1541" t="s">
        <v>23</v>
      </c>
      <c r="D1541" t="s">
        <v>241</v>
      </c>
      <c r="E1541">
        <v>6110020</v>
      </c>
      <c r="F1541" s="338"/>
      <c r="L1541" s="338"/>
    </row>
    <row r="1542" spans="1:18" x14ac:dyDescent="0.2">
      <c r="A1542" t="s">
        <v>351</v>
      </c>
      <c r="B1542" s="243" t="str">
        <f>VLOOKUP(A1542,'Web Based Remittances'!A:C,3,0)</f>
        <v>967n246o</v>
      </c>
      <c r="C1542" t="s">
        <v>31</v>
      </c>
      <c r="D1542" t="s">
        <v>242</v>
      </c>
      <c r="E1542">
        <v>6110600</v>
      </c>
      <c r="F1542" s="338"/>
      <c r="G1542" s="338"/>
      <c r="H1542" s="338"/>
      <c r="I1542" s="338"/>
      <c r="J1542" s="338"/>
      <c r="K1542" s="338"/>
      <c r="L1542" s="338"/>
      <c r="M1542" s="338"/>
      <c r="N1542" s="338"/>
      <c r="O1542" s="338"/>
      <c r="P1542" s="338"/>
      <c r="Q1542" s="338"/>
      <c r="R1542" s="338"/>
    </row>
    <row r="1543" spans="1:18" x14ac:dyDescent="0.2">
      <c r="A1543" t="s">
        <v>351</v>
      </c>
      <c r="B1543" s="243" t="str">
        <f>VLOOKUP(A1543,'Web Based Remittances'!A:C,3,0)</f>
        <v>967n246o</v>
      </c>
      <c r="C1543" t="s">
        <v>38</v>
      </c>
      <c r="D1543" t="s">
        <v>243</v>
      </c>
      <c r="E1543">
        <v>6110720</v>
      </c>
      <c r="F1543" s="338"/>
      <c r="G1543" s="338"/>
      <c r="H1543" s="338"/>
      <c r="I1543" s="338"/>
      <c r="J1543" s="338"/>
      <c r="K1543" s="338"/>
      <c r="L1543" s="338"/>
      <c r="M1543" s="338"/>
      <c r="N1543" s="338"/>
      <c r="O1543" s="338"/>
      <c r="P1543" s="338"/>
      <c r="Q1543" s="338"/>
      <c r="R1543" s="338"/>
    </row>
    <row r="1544" spans="1:18" x14ac:dyDescent="0.2">
      <c r="A1544" t="s">
        <v>351</v>
      </c>
      <c r="B1544" s="243" t="str">
        <f>VLOOKUP(A1544,'Web Based Remittances'!A:C,3,0)</f>
        <v>967n246o</v>
      </c>
      <c r="C1544" t="s">
        <v>42</v>
      </c>
      <c r="D1544" t="s">
        <v>244</v>
      </c>
      <c r="E1544">
        <v>6110860</v>
      </c>
      <c r="F1544" s="338"/>
      <c r="G1544" s="338"/>
      <c r="H1544" s="338"/>
      <c r="I1544" s="338"/>
      <c r="J1544" s="338"/>
      <c r="K1544" s="338"/>
      <c r="L1544" s="338"/>
      <c r="M1544" s="338"/>
      <c r="N1544" s="338"/>
      <c r="O1544" s="338"/>
      <c r="P1544" s="338"/>
      <c r="Q1544" s="338"/>
      <c r="R1544" s="338"/>
    </row>
    <row r="1545" spans="1:18" x14ac:dyDescent="0.2">
      <c r="A1545" t="s">
        <v>351</v>
      </c>
      <c r="B1545" s="243" t="str">
        <f>VLOOKUP(A1545,'Web Based Remittances'!A:C,3,0)</f>
        <v>967n246o</v>
      </c>
      <c r="C1545" t="s">
        <v>46</v>
      </c>
      <c r="D1545" t="s">
        <v>245</v>
      </c>
      <c r="E1545">
        <v>6110800</v>
      </c>
    </row>
    <row r="1546" spans="1:18" x14ac:dyDescent="0.2">
      <c r="A1546" t="s">
        <v>351</v>
      </c>
      <c r="B1546" s="243" t="str">
        <f>VLOOKUP(A1546,'Web Based Remittances'!A:C,3,0)</f>
        <v>967n246o</v>
      </c>
      <c r="C1546" t="s">
        <v>50</v>
      </c>
      <c r="D1546" t="s">
        <v>246</v>
      </c>
      <c r="E1546">
        <v>6110640</v>
      </c>
      <c r="F1546" s="338"/>
    </row>
    <row r="1547" spans="1:18" x14ac:dyDescent="0.2">
      <c r="A1547" t="s">
        <v>351</v>
      </c>
      <c r="B1547" s="243" t="str">
        <f>VLOOKUP(A1547,'Web Based Remittances'!A:C,3,0)</f>
        <v>967n246o</v>
      </c>
      <c r="C1547" t="s">
        <v>247</v>
      </c>
      <c r="D1547" t="s">
        <v>248</v>
      </c>
      <c r="E1547">
        <v>6116300</v>
      </c>
      <c r="F1547" s="338"/>
      <c r="I1547" s="338"/>
      <c r="L1547" s="338"/>
      <c r="O1547" s="338"/>
      <c r="R1547" s="338"/>
    </row>
    <row r="1548" spans="1:18" x14ac:dyDescent="0.2">
      <c r="A1548" t="s">
        <v>351</v>
      </c>
      <c r="B1548" s="243" t="str">
        <f>VLOOKUP(A1548,'Web Based Remittances'!A:C,3,0)</f>
        <v>967n246o</v>
      </c>
      <c r="C1548" t="s">
        <v>249</v>
      </c>
      <c r="D1548" t="s">
        <v>250</v>
      </c>
      <c r="E1548">
        <v>6116200</v>
      </c>
      <c r="F1548" s="338"/>
    </row>
    <row r="1549" spans="1:18" x14ac:dyDescent="0.2">
      <c r="A1549" t="s">
        <v>351</v>
      </c>
      <c r="B1549" s="243" t="str">
        <f>VLOOKUP(A1549,'Web Based Remittances'!A:C,3,0)</f>
        <v>967n246o</v>
      </c>
      <c r="C1549" t="s">
        <v>251</v>
      </c>
      <c r="D1549" t="s">
        <v>252</v>
      </c>
      <c r="E1549">
        <v>6116610</v>
      </c>
      <c r="F1549" s="338"/>
    </row>
    <row r="1550" spans="1:18" x14ac:dyDescent="0.2">
      <c r="A1550" t="s">
        <v>351</v>
      </c>
      <c r="B1550" s="243" t="str">
        <f>VLOOKUP(A1550,'Web Based Remittances'!A:C,3,0)</f>
        <v>967n246o</v>
      </c>
      <c r="C1550" t="s">
        <v>253</v>
      </c>
      <c r="D1550" t="s">
        <v>254</v>
      </c>
      <c r="E1550">
        <v>6116600</v>
      </c>
    </row>
    <row r="1551" spans="1:18" x14ac:dyDescent="0.2">
      <c r="A1551" t="s">
        <v>351</v>
      </c>
      <c r="B1551" s="243" t="str">
        <f>VLOOKUP(A1551,'Web Based Remittances'!A:C,3,0)</f>
        <v>967n246o</v>
      </c>
      <c r="C1551" t="s">
        <v>255</v>
      </c>
      <c r="D1551" t="s">
        <v>256</v>
      </c>
      <c r="E1551">
        <v>6121000</v>
      </c>
      <c r="F1551" s="338"/>
      <c r="G1551" s="338"/>
      <c r="H1551" s="338"/>
      <c r="I1551" s="338"/>
      <c r="J1551" s="338"/>
      <c r="K1551" s="338"/>
      <c r="L1551" s="338"/>
      <c r="M1551" s="338"/>
      <c r="N1551" s="338"/>
      <c r="O1551" s="338"/>
      <c r="P1551" s="338"/>
      <c r="Q1551" s="338"/>
      <c r="R1551" s="338"/>
    </row>
    <row r="1552" spans="1:18" x14ac:dyDescent="0.2">
      <c r="A1552" t="s">
        <v>351</v>
      </c>
      <c r="B1552" s="243" t="str">
        <f>VLOOKUP(A1552,'Web Based Remittances'!A:C,3,0)</f>
        <v>967n246o</v>
      </c>
      <c r="C1552" t="s">
        <v>257</v>
      </c>
      <c r="D1552" t="s">
        <v>258</v>
      </c>
      <c r="E1552">
        <v>6122310</v>
      </c>
      <c r="F1552" s="338"/>
    </row>
    <row r="1553" spans="1:18" x14ac:dyDescent="0.2">
      <c r="A1553" t="s">
        <v>351</v>
      </c>
      <c r="B1553" s="243" t="str">
        <f>VLOOKUP(A1553,'Web Based Remittances'!A:C,3,0)</f>
        <v>967n246o</v>
      </c>
      <c r="C1553" t="s">
        <v>259</v>
      </c>
      <c r="D1553" t="s">
        <v>260</v>
      </c>
      <c r="E1553">
        <v>6122110</v>
      </c>
      <c r="F1553" s="338"/>
    </row>
    <row r="1554" spans="1:18" x14ac:dyDescent="0.2">
      <c r="A1554" t="s">
        <v>351</v>
      </c>
      <c r="B1554" s="243" t="str">
        <f>VLOOKUP(A1554,'Web Based Remittances'!A:C,3,0)</f>
        <v>967n246o</v>
      </c>
      <c r="C1554" t="s">
        <v>261</v>
      </c>
      <c r="D1554" t="s">
        <v>262</v>
      </c>
      <c r="E1554">
        <v>6120800</v>
      </c>
      <c r="F1554" s="338"/>
    </row>
    <row r="1555" spans="1:18" x14ac:dyDescent="0.2">
      <c r="A1555" t="s">
        <v>351</v>
      </c>
      <c r="B1555" s="243" t="str">
        <f>VLOOKUP(A1555,'Web Based Remittances'!A:C,3,0)</f>
        <v>967n246o</v>
      </c>
      <c r="C1555" t="s">
        <v>263</v>
      </c>
      <c r="D1555" t="s">
        <v>264</v>
      </c>
      <c r="E1555">
        <v>6120220</v>
      </c>
      <c r="F1555" s="338"/>
      <c r="G1555" s="338"/>
      <c r="H1555" s="338"/>
      <c r="I1555" s="338"/>
      <c r="J1555" s="338"/>
      <c r="K1555" s="338"/>
      <c r="L1555" s="338"/>
      <c r="M1555" s="338"/>
      <c r="N1555" s="338"/>
      <c r="O1555" s="338"/>
      <c r="P1555" s="338"/>
      <c r="Q1555" s="338"/>
      <c r="R1555" s="338"/>
    </row>
    <row r="1556" spans="1:18" x14ac:dyDescent="0.2">
      <c r="A1556" t="s">
        <v>351</v>
      </c>
      <c r="B1556" s="243" t="str">
        <f>VLOOKUP(A1556,'Web Based Remittances'!A:C,3,0)</f>
        <v>967n246o</v>
      </c>
      <c r="C1556" t="s">
        <v>265</v>
      </c>
      <c r="D1556" t="s">
        <v>266</v>
      </c>
      <c r="E1556">
        <v>6120600</v>
      </c>
      <c r="F1556" s="338"/>
      <c r="G1556" s="338"/>
    </row>
    <row r="1557" spans="1:18" x14ac:dyDescent="0.2">
      <c r="A1557" t="s">
        <v>351</v>
      </c>
      <c r="B1557" s="243" t="str">
        <f>VLOOKUP(A1557,'Web Based Remittances'!A:C,3,0)</f>
        <v>967n246o</v>
      </c>
      <c r="C1557" t="s">
        <v>267</v>
      </c>
      <c r="D1557" t="s">
        <v>268</v>
      </c>
      <c r="E1557">
        <v>6120400</v>
      </c>
    </row>
    <row r="1558" spans="1:18" x14ac:dyDescent="0.2">
      <c r="A1558" t="s">
        <v>351</v>
      </c>
      <c r="B1558" s="243" t="str">
        <f>VLOOKUP(A1558,'Web Based Remittances'!A:C,3,0)</f>
        <v>967n246o</v>
      </c>
      <c r="C1558" t="s">
        <v>269</v>
      </c>
      <c r="D1558" t="s">
        <v>270</v>
      </c>
      <c r="E1558">
        <v>6140130</v>
      </c>
      <c r="F1558" s="338"/>
      <c r="G1558" s="338"/>
      <c r="H1558" s="338"/>
      <c r="I1558" s="338"/>
      <c r="J1558" s="338"/>
      <c r="K1558" s="338"/>
      <c r="L1558" s="338"/>
      <c r="M1558" s="338"/>
      <c r="N1558" s="338"/>
      <c r="O1558" s="338"/>
      <c r="P1558" s="338"/>
      <c r="Q1558" s="338"/>
      <c r="R1558" s="338"/>
    </row>
    <row r="1559" spans="1:18" x14ac:dyDescent="0.2">
      <c r="A1559" t="s">
        <v>351</v>
      </c>
      <c r="B1559" s="243" t="str">
        <f>VLOOKUP(A1559,'Web Based Remittances'!A:C,3,0)</f>
        <v>967n246o</v>
      </c>
      <c r="C1559" t="s">
        <v>271</v>
      </c>
      <c r="D1559" t="s">
        <v>272</v>
      </c>
      <c r="E1559">
        <v>6142460</v>
      </c>
      <c r="F1559" s="338"/>
    </row>
    <row r="1560" spans="1:18" x14ac:dyDescent="0.2">
      <c r="A1560" t="s">
        <v>351</v>
      </c>
      <c r="B1560" s="243" t="str">
        <f>VLOOKUP(A1560,'Web Based Remittances'!A:C,3,0)</f>
        <v>967n246o</v>
      </c>
      <c r="C1560" t="s">
        <v>273</v>
      </c>
      <c r="D1560" t="s">
        <v>274</v>
      </c>
      <c r="E1560">
        <v>6142431</v>
      </c>
      <c r="F1560" s="338"/>
      <c r="G1560" s="338"/>
    </row>
    <row r="1561" spans="1:18" x14ac:dyDescent="0.2">
      <c r="A1561" t="s">
        <v>351</v>
      </c>
      <c r="B1561" s="243" t="str">
        <f>VLOOKUP(A1561,'Web Based Remittances'!A:C,3,0)</f>
        <v>967n246o</v>
      </c>
      <c r="C1561" t="s">
        <v>275</v>
      </c>
      <c r="D1561" t="s">
        <v>276</v>
      </c>
      <c r="E1561">
        <v>6142432</v>
      </c>
      <c r="F1561" s="338"/>
      <c r="H1561" s="338"/>
      <c r="J1561" s="338"/>
      <c r="N1561" s="338"/>
    </row>
    <row r="1562" spans="1:18" x14ac:dyDescent="0.2">
      <c r="A1562" t="s">
        <v>351</v>
      </c>
      <c r="B1562" s="243" t="str">
        <f>VLOOKUP(A1562,'Web Based Remittances'!A:C,3,0)</f>
        <v>967n246o</v>
      </c>
      <c r="C1562" t="s">
        <v>277</v>
      </c>
      <c r="D1562" t="s">
        <v>278</v>
      </c>
      <c r="E1562">
        <v>6142430</v>
      </c>
      <c r="F1562" s="338"/>
      <c r="G1562" s="338"/>
      <c r="H1562" s="338"/>
      <c r="I1562" s="338"/>
      <c r="J1562" s="338"/>
      <c r="K1562" s="338"/>
      <c r="L1562" s="338"/>
      <c r="M1562" s="338"/>
      <c r="N1562" s="338"/>
      <c r="O1562" s="338"/>
      <c r="P1562" s="338"/>
      <c r="Q1562" s="338"/>
      <c r="R1562" s="338"/>
    </row>
    <row r="1563" spans="1:18" x14ac:dyDescent="0.2">
      <c r="A1563" t="s">
        <v>351</v>
      </c>
      <c r="B1563" s="243" t="str">
        <f>VLOOKUP(A1563,'Web Based Remittances'!A:C,3,0)</f>
        <v>967n246o</v>
      </c>
      <c r="C1563" t="s">
        <v>279</v>
      </c>
      <c r="D1563" t="s">
        <v>280</v>
      </c>
      <c r="E1563">
        <v>6142433</v>
      </c>
      <c r="F1563" s="338"/>
      <c r="I1563" s="338"/>
      <c r="M1563" s="338"/>
      <c r="Q1563" s="338"/>
    </row>
    <row r="1564" spans="1:18" x14ac:dyDescent="0.2">
      <c r="A1564" t="s">
        <v>351</v>
      </c>
      <c r="B1564" s="243" t="str">
        <f>VLOOKUP(A1564,'Web Based Remittances'!A:C,3,0)</f>
        <v>967n246o</v>
      </c>
      <c r="C1564" t="s">
        <v>281</v>
      </c>
      <c r="D1564" t="s">
        <v>282</v>
      </c>
      <c r="E1564">
        <v>6142440</v>
      </c>
      <c r="F1564" s="338"/>
      <c r="G1564" s="338"/>
      <c r="H1564" s="338"/>
      <c r="I1564" s="338"/>
      <c r="J1564" s="338"/>
      <c r="K1564" s="338"/>
      <c r="L1564" s="338"/>
      <c r="M1564" s="338"/>
      <c r="N1564" s="338"/>
      <c r="O1564" s="338"/>
      <c r="P1564" s="338"/>
      <c r="Q1564" s="338"/>
      <c r="R1564" s="338"/>
    </row>
    <row r="1565" spans="1:18" x14ac:dyDescent="0.2">
      <c r="A1565" t="s">
        <v>351</v>
      </c>
      <c r="B1565" s="243" t="str">
        <f>VLOOKUP(A1565,'Web Based Remittances'!A:C,3,0)</f>
        <v>967n246o</v>
      </c>
      <c r="C1565" t="s">
        <v>283</v>
      </c>
      <c r="D1565" t="s">
        <v>284</v>
      </c>
      <c r="E1565">
        <v>6142434</v>
      </c>
      <c r="F1565" s="338"/>
    </row>
    <row r="1566" spans="1:18" x14ac:dyDescent="0.2">
      <c r="A1566" t="s">
        <v>351</v>
      </c>
      <c r="B1566" s="243" t="str">
        <f>VLOOKUP(A1566,'Web Based Remittances'!A:C,3,0)</f>
        <v>967n246o</v>
      </c>
      <c r="C1566" t="s">
        <v>285</v>
      </c>
      <c r="D1566" t="s">
        <v>286</v>
      </c>
      <c r="E1566">
        <v>6146100</v>
      </c>
      <c r="F1566" s="338"/>
      <c r="G1566" s="338"/>
      <c r="H1566" s="338"/>
      <c r="I1566" s="338"/>
      <c r="J1566" s="338"/>
      <c r="K1566" s="338"/>
      <c r="L1566" s="338"/>
      <c r="M1566" s="338"/>
      <c r="N1566" s="338"/>
      <c r="O1566" s="338"/>
      <c r="P1566" s="338"/>
      <c r="Q1566" s="338"/>
      <c r="R1566" s="338"/>
    </row>
    <row r="1567" spans="1:18" x14ac:dyDescent="0.2">
      <c r="A1567" t="s">
        <v>351</v>
      </c>
      <c r="B1567" s="243" t="str">
        <f>VLOOKUP(A1567,'Web Based Remittances'!A:C,3,0)</f>
        <v>967n246o</v>
      </c>
      <c r="C1567" t="s">
        <v>287</v>
      </c>
      <c r="D1567" t="s">
        <v>288</v>
      </c>
      <c r="E1567">
        <v>6140000</v>
      </c>
      <c r="F1567" s="338"/>
      <c r="G1567" s="338"/>
      <c r="H1567" s="338"/>
      <c r="I1567" s="338"/>
      <c r="J1567" s="338"/>
      <c r="K1567" s="338"/>
      <c r="L1567" s="338"/>
      <c r="M1567" s="338"/>
      <c r="N1567" s="338"/>
      <c r="O1567" s="338"/>
      <c r="P1567" s="338"/>
      <c r="Q1567" s="338"/>
      <c r="R1567" s="338"/>
    </row>
    <row r="1568" spans="1:18" x14ac:dyDescent="0.2">
      <c r="A1568" t="s">
        <v>351</v>
      </c>
      <c r="B1568" s="243" t="str">
        <f>VLOOKUP(A1568,'Web Based Remittances'!A:C,3,0)</f>
        <v>967n246o</v>
      </c>
      <c r="C1568" t="s">
        <v>289</v>
      </c>
      <c r="D1568" t="s">
        <v>290</v>
      </c>
      <c r="E1568">
        <v>6121600</v>
      </c>
      <c r="F1568" s="338"/>
      <c r="G1568" s="338"/>
      <c r="H1568" s="338"/>
      <c r="I1568" s="338"/>
      <c r="J1568" s="338"/>
      <c r="K1568" s="338"/>
      <c r="L1568" s="338"/>
      <c r="M1568" s="338"/>
      <c r="N1568" s="338"/>
      <c r="O1568" s="338"/>
      <c r="P1568" s="338"/>
      <c r="Q1568" s="338"/>
      <c r="R1568" s="338"/>
    </row>
    <row r="1569" spans="1:18" x14ac:dyDescent="0.2">
      <c r="A1569" t="s">
        <v>351</v>
      </c>
      <c r="B1569" s="243" t="str">
        <f>VLOOKUP(A1569,'Web Based Remittances'!A:C,3,0)</f>
        <v>967n246o</v>
      </c>
      <c r="C1569" t="s">
        <v>291</v>
      </c>
      <c r="D1569" t="s">
        <v>292</v>
      </c>
      <c r="E1569">
        <v>6151110</v>
      </c>
    </row>
    <row r="1570" spans="1:18" x14ac:dyDescent="0.2">
      <c r="A1570" t="s">
        <v>351</v>
      </c>
      <c r="B1570" s="243" t="str">
        <f>VLOOKUP(A1570,'Web Based Remittances'!A:C,3,0)</f>
        <v>967n246o</v>
      </c>
      <c r="C1570" t="s">
        <v>293</v>
      </c>
      <c r="D1570" t="s">
        <v>294</v>
      </c>
      <c r="E1570">
        <v>6140200</v>
      </c>
      <c r="F1570" s="338"/>
      <c r="G1570" s="338"/>
      <c r="H1570" s="338"/>
      <c r="I1570" s="338"/>
      <c r="J1570" s="338"/>
      <c r="K1570" s="338"/>
      <c r="L1570" s="338"/>
      <c r="M1570" s="338"/>
      <c r="N1570" s="338"/>
      <c r="O1570" s="338"/>
      <c r="P1570" s="338"/>
      <c r="Q1570" s="338"/>
      <c r="R1570" s="338"/>
    </row>
    <row r="1571" spans="1:18" x14ac:dyDescent="0.2">
      <c r="A1571" t="s">
        <v>351</v>
      </c>
      <c r="B1571" s="243" t="str">
        <f>VLOOKUP(A1571,'Web Based Remittances'!A:C,3,0)</f>
        <v>967n246o</v>
      </c>
      <c r="C1571" t="s">
        <v>295</v>
      </c>
      <c r="D1571" t="s">
        <v>296</v>
      </c>
      <c r="E1571">
        <v>6111000</v>
      </c>
    </row>
    <row r="1572" spans="1:18" x14ac:dyDescent="0.2">
      <c r="A1572" t="s">
        <v>351</v>
      </c>
      <c r="B1572" s="243" t="str">
        <f>VLOOKUP(A1572,'Web Based Remittances'!A:C,3,0)</f>
        <v>967n246o</v>
      </c>
      <c r="C1572" t="s">
        <v>297</v>
      </c>
      <c r="D1572" t="s">
        <v>298</v>
      </c>
      <c r="E1572">
        <v>6170100</v>
      </c>
      <c r="F1572" s="338"/>
      <c r="G1572" s="338"/>
    </row>
    <row r="1573" spans="1:18" x14ac:dyDescent="0.2">
      <c r="A1573" t="s">
        <v>351</v>
      </c>
      <c r="B1573" s="243" t="str">
        <f>VLOOKUP(A1573,'Web Based Remittances'!A:C,3,0)</f>
        <v>967n246o</v>
      </c>
      <c r="C1573" t="s">
        <v>299</v>
      </c>
      <c r="D1573" t="s">
        <v>300</v>
      </c>
      <c r="E1573">
        <v>6170110</v>
      </c>
      <c r="F1573" s="338"/>
      <c r="G1573" s="338"/>
      <c r="H1573" s="338"/>
      <c r="I1573" s="338"/>
      <c r="J1573" s="338"/>
      <c r="K1573" s="338"/>
      <c r="L1573" s="338"/>
      <c r="M1573" s="338"/>
      <c r="N1573" s="338"/>
      <c r="O1573" s="338"/>
      <c r="P1573" s="338"/>
      <c r="Q1573" s="338"/>
      <c r="R1573" s="338"/>
    </row>
    <row r="1574" spans="1:18" x14ac:dyDescent="0.2">
      <c r="A1574" t="s">
        <v>351</v>
      </c>
      <c r="B1574" s="243" t="str">
        <f>VLOOKUP(A1574,'Web Based Remittances'!A:C,3,0)</f>
        <v>967n246o</v>
      </c>
      <c r="C1574" t="s">
        <v>309</v>
      </c>
      <c r="D1574" t="s">
        <v>310</v>
      </c>
      <c r="E1574">
        <v>4190170</v>
      </c>
      <c r="F1574" s="338"/>
      <c r="J1574" s="338"/>
    </row>
    <row r="1575" spans="1:18" x14ac:dyDescent="0.2">
      <c r="A1575" t="s">
        <v>351</v>
      </c>
      <c r="B1575" s="243" t="str">
        <f>VLOOKUP(A1575,'Web Based Remittances'!A:C,3,0)</f>
        <v>967n246o</v>
      </c>
      <c r="C1575" t="s">
        <v>311</v>
      </c>
      <c r="D1575" t="s">
        <v>312</v>
      </c>
      <c r="E1575">
        <v>4190430</v>
      </c>
      <c r="F1575" s="338"/>
      <c r="G1575" s="338"/>
      <c r="H1575" s="338"/>
      <c r="I1575" s="338"/>
      <c r="J1575" s="338"/>
      <c r="K1575" s="338"/>
      <c r="L1575" s="338"/>
      <c r="M1575" s="338"/>
      <c r="N1575" s="338"/>
      <c r="O1575" s="338"/>
      <c r="P1575" s="338"/>
      <c r="Q1575" s="338"/>
      <c r="R1575" s="338"/>
    </row>
    <row r="1576" spans="1:18" x14ac:dyDescent="0.2">
      <c r="A1576" t="s">
        <v>351</v>
      </c>
      <c r="B1576" s="243" t="str">
        <f>VLOOKUP(A1576,'Web Based Remittances'!A:C,3,0)</f>
        <v>967n246o</v>
      </c>
      <c r="C1576" t="s">
        <v>313</v>
      </c>
      <c r="D1576" t="s">
        <v>314</v>
      </c>
      <c r="E1576">
        <v>6181510</v>
      </c>
      <c r="F1576" s="338"/>
      <c r="R1576" s="338"/>
    </row>
    <row r="1577" spans="1:18" x14ac:dyDescent="0.2">
      <c r="A1577" t="s">
        <v>351</v>
      </c>
      <c r="B1577" s="243" t="str">
        <f>VLOOKUP(A1577,'Web Based Remittances'!A:C,3,0)</f>
        <v>967n246o</v>
      </c>
      <c r="C1577" t="s">
        <v>315</v>
      </c>
      <c r="D1577" t="s">
        <v>316</v>
      </c>
      <c r="E1577">
        <v>6180210</v>
      </c>
      <c r="F1577" s="338"/>
      <c r="G1577" s="338"/>
    </row>
    <row r="1578" spans="1:18" x14ac:dyDescent="0.2">
      <c r="A1578" t="s">
        <v>351</v>
      </c>
      <c r="B1578" s="243" t="str">
        <f>VLOOKUP(A1578,'Web Based Remittances'!A:C,3,0)</f>
        <v>967n246o</v>
      </c>
      <c r="C1578" t="s">
        <v>317</v>
      </c>
      <c r="D1578" t="s">
        <v>318</v>
      </c>
      <c r="E1578">
        <v>6180200</v>
      </c>
      <c r="F1578" s="338"/>
      <c r="G1578" s="338"/>
    </row>
    <row r="1579" spans="1:18" x14ac:dyDescent="0.2">
      <c r="A1579" t="s">
        <v>351</v>
      </c>
      <c r="B1579" s="243" t="str">
        <f>VLOOKUP(A1579,'Web Based Remittances'!A:C,3,0)</f>
        <v>967n246o</v>
      </c>
      <c r="C1579" t="s">
        <v>319</v>
      </c>
      <c r="D1579" t="s">
        <v>320</v>
      </c>
      <c r="E1579">
        <v>6180230</v>
      </c>
      <c r="F1579" s="338"/>
      <c r="J1579" s="338"/>
      <c r="O1579" s="338"/>
    </row>
    <row r="1580" spans="1:18" x14ac:dyDescent="0.2">
      <c r="A1580" t="s">
        <v>351</v>
      </c>
      <c r="B1580" s="243" t="str">
        <f>VLOOKUP(A1580,'Web Based Remittances'!A:C,3,0)</f>
        <v>967n246o</v>
      </c>
      <c r="C1580" t="s">
        <v>321</v>
      </c>
      <c r="D1580" t="s">
        <v>272</v>
      </c>
      <c r="E1580">
        <v>6180260</v>
      </c>
      <c r="F1580" s="338"/>
      <c r="G1580" s="338"/>
      <c r="H1580" s="338"/>
      <c r="I1580" s="338"/>
      <c r="J1580" s="338"/>
      <c r="L1580" s="338"/>
      <c r="M1580" s="338"/>
      <c r="N1580" s="338"/>
      <c r="O1580" s="338"/>
      <c r="P1580" s="338"/>
      <c r="Q1580" s="338"/>
      <c r="R1580" s="338"/>
    </row>
    <row r="1581" spans="1:18" x14ac:dyDescent="0.2">
      <c r="A1581" t="s">
        <v>351</v>
      </c>
      <c r="B1581" s="243" t="str">
        <f>VLOOKUP(A1581,'Web Based Remittances'!A:C,3,0)</f>
        <v>967n246o</v>
      </c>
      <c r="C1581" t="s">
        <v>322</v>
      </c>
      <c r="D1581" t="s">
        <v>323</v>
      </c>
      <c r="E1581">
        <v>6180261</v>
      </c>
    </row>
    <row r="1582" spans="1:18" x14ac:dyDescent="0.2">
      <c r="A1582" t="s">
        <v>351</v>
      </c>
      <c r="B1582" s="243" t="str">
        <f>VLOOKUP(A1582,'Web Based Remittances'!A:C,3,0)</f>
        <v>967n246o</v>
      </c>
      <c r="C1582" t="s">
        <v>324</v>
      </c>
      <c r="D1582" t="s">
        <v>325</v>
      </c>
      <c r="E1582">
        <v>6180262</v>
      </c>
      <c r="F1582" s="338"/>
      <c r="I1582" s="338"/>
    </row>
    <row r="1583" spans="1:18" x14ac:dyDescent="0.2">
      <c r="A1583" t="s">
        <v>351</v>
      </c>
      <c r="B1583" s="243" t="str">
        <f>VLOOKUP(A1583,'Web Based Remittances'!A:C,3,0)</f>
        <v>967n246o</v>
      </c>
      <c r="C1583" t="s">
        <v>326</v>
      </c>
      <c r="D1583" t="s">
        <v>280</v>
      </c>
      <c r="E1583">
        <v>6180263</v>
      </c>
      <c r="F1583" s="338"/>
      <c r="G1583" s="338"/>
      <c r="H1583" s="338"/>
      <c r="I1583" s="338"/>
      <c r="J1583" s="338"/>
      <c r="K1583" s="338"/>
      <c r="L1583" s="338"/>
      <c r="M1583" s="338"/>
      <c r="N1583" s="338"/>
      <c r="O1583" s="338"/>
      <c r="P1583" s="338"/>
      <c r="Q1583" s="338"/>
      <c r="R1583" s="338"/>
    </row>
    <row r="1584" spans="1:18" x14ac:dyDescent="0.2">
      <c r="A1584" t="s">
        <v>351</v>
      </c>
      <c r="B1584" s="243" t="str">
        <f>VLOOKUP(A1584,'Web Based Remittances'!A:C,3,0)</f>
        <v>967n246o</v>
      </c>
      <c r="C1584" t="s">
        <v>327</v>
      </c>
      <c r="D1584" t="s">
        <v>328</v>
      </c>
      <c r="E1584">
        <v>6180264</v>
      </c>
    </row>
    <row r="1585" spans="1:18" x14ac:dyDescent="0.2">
      <c r="A1585" t="s">
        <v>352</v>
      </c>
      <c r="B1585" s="243" t="str">
        <f>VLOOKUP(A1585,'Web Based Remittances'!A:C,3,0)</f>
        <v>274t686m</v>
      </c>
      <c r="C1585" t="s">
        <v>200</v>
      </c>
      <c r="D1585" t="s">
        <v>201</v>
      </c>
      <c r="E1585">
        <v>4190105</v>
      </c>
      <c r="F1585" s="338"/>
      <c r="H1585" s="338"/>
      <c r="J1585" s="338"/>
      <c r="K1585" s="338"/>
      <c r="L1585" s="338"/>
    </row>
    <row r="1586" spans="1:18" x14ac:dyDescent="0.2">
      <c r="A1586" t="s">
        <v>352</v>
      </c>
      <c r="B1586" s="243" t="str">
        <f>VLOOKUP(A1586,'Web Based Remittances'!A:C,3,0)</f>
        <v>274t686m</v>
      </c>
      <c r="C1586" t="s">
        <v>202</v>
      </c>
      <c r="D1586" t="s">
        <v>203</v>
      </c>
      <c r="E1586">
        <v>4190110</v>
      </c>
    </row>
    <row r="1587" spans="1:18" x14ac:dyDescent="0.2">
      <c r="A1587" t="s">
        <v>352</v>
      </c>
      <c r="B1587" s="243" t="str">
        <f>VLOOKUP(A1587,'Web Based Remittances'!A:C,3,0)</f>
        <v>274t686m</v>
      </c>
      <c r="C1587" t="s">
        <v>204</v>
      </c>
      <c r="D1587" t="s">
        <v>205</v>
      </c>
      <c r="E1587">
        <v>4190120</v>
      </c>
    </row>
    <row r="1588" spans="1:18" x14ac:dyDescent="0.2">
      <c r="A1588" t="s">
        <v>352</v>
      </c>
      <c r="B1588" s="243" t="str">
        <f>VLOOKUP(A1588,'Web Based Remittances'!A:C,3,0)</f>
        <v>274t686m</v>
      </c>
      <c r="C1588" t="s">
        <v>206</v>
      </c>
      <c r="D1588" t="s">
        <v>207</v>
      </c>
      <c r="E1588">
        <v>4190140</v>
      </c>
      <c r="F1588" s="338"/>
      <c r="J1588" s="338"/>
    </row>
    <row r="1589" spans="1:18" x14ac:dyDescent="0.2">
      <c r="A1589" t="s">
        <v>352</v>
      </c>
      <c r="B1589" s="243" t="str">
        <f>VLOOKUP(A1589,'Web Based Remittances'!A:C,3,0)</f>
        <v>274t686m</v>
      </c>
      <c r="C1589" t="s">
        <v>208</v>
      </c>
      <c r="D1589" t="s">
        <v>209</v>
      </c>
      <c r="E1589">
        <v>4190160</v>
      </c>
    </row>
    <row r="1590" spans="1:18" x14ac:dyDescent="0.2">
      <c r="A1590" t="s">
        <v>352</v>
      </c>
      <c r="B1590" s="243" t="str">
        <f>VLOOKUP(A1590,'Web Based Remittances'!A:C,3,0)</f>
        <v>274t686m</v>
      </c>
      <c r="C1590" t="s">
        <v>210</v>
      </c>
      <c r="D1590" t="s">
        <v>211</v>
      </c>
      <c r="E1590">
        <v>4190390</v>
      </c>
      <c r="F1590" s="338"/>
      <c r="H1590" s="338"/>
      <c r="J1590" s="338"/>
      <c r="K1590" s="338"/>
      <c r="L1590" s="338"/>
    </row>
    <row r="1591" spans="1:18" x14ac:dyDescent="0.2">
      <c r="A1591" t="s">
        <v>352</v>
      </c>
      <c r="B1591" s="243" t="str">
        <f>VLOOKUP(A1591,'Web Based Remittances'!A:C,3,0)</f>
        <v>274t686m</v>
      </c>
      <c r="C1591" t="s">
        <v>212</v>
      </c>
      <c r="D1591" t="s">
        <v>213</v>
      </c>
      <c r="E1591">
        <v>4191900</v>
      </c>
    </row>
    <row r="1592" spans="1:18" x14ac:dyDescent="0.2">
      <c r="A1592" t="s">
        <v>352</v>
      </c>
      <c r="B1592" s="243" t="str">
        <f>VLOOKUP(A1592,'Web Based Remittances'!A:C,3,0)</f>
        <v>274t686m</v>
      </c>
      <c r="C1592" t="s">
        <v>214</v>
      </c>
      <c r="D1592" t="s">
        <v>215</v>
      </c>
      <c r="E1592">
        <v>4191100</v>
      </c>
      <c r="F1592" s="338"/>
      <c r="H1592" s="338"/>
      <c r="J1592" s="338"/>
      <c r="K1592" s="338"/>
    </row>
    <row r="1593" spans="1:18" x14ac:dyDescent="0.2">
      <c r="A1593" t="s">
        <v>352</v>
      </c>
      <c r="B1593" s="243" t="str">
        <f>VLOOKUP(A1593,'Web Based Remittances'!A:C,3,0)</f>
        <v>274t686m</v>
      </c>
      <c r="C1593" t="s">
        <v>216</v>
      </c>
      <c r="D1593" t="s">
        <v>217</v>
      </c>
      <c r="E1593">
        <v>4191110</v>
      </c>
      <c r="F1593" s="338"/>
      <c r="L1593" s="338"/>
    </row>
    <row r="1594" spans="1:18" x14ac:dyDescent="0.2">
      <c r="A1594" t="s">
        <v>352</v>
      </c>
      <c r="B1594" s="243" t="str">
        <f>VLOOKUP(A1594,'Web Based Remittances'!A:C,3,0)</f>
        <v>274t686m</v>
      </c>
      <c r="C1594" t="s">
        <v>218</v>
      </c>
      <c r="D1594" t="s">
        <v>219</v>
      </c>
      <c r="E1594">
        <v>4191600</v>
      </c>
    </row>
    <row r="1595" spans="1:18" x14ac:dyDescent="0.2">
      <c r="A1595" t="s">
        <v>352</v>
      </c>
      <c r="B1595" s="243" t="str">
        <f>VLOOKUP(A1595,'Web Based Remittances'!A:C,3,0)</f>
        <v>274t686m</v>
      </c>
      <c r="C1595" t="s">
        <v>220</v>
      </c>
      <c r="D1595" t="s">
        <v>221</v>
      </c>
      <c r="E1595">
        <v>4191610</v>
      </c>
      <c r="F1595" s="338"/>
      <c r="G1595" s="338"/>
      <c r="H1595" s="338"/>
      <c r="I1595" s="338"/>
      <c r="J1595" s="338"/>
      <c r="K1595" s="338"/>
      <c r="L1595" s="338"/>
      <c r="M1595" s="338"/>
      <c r="N1595" s="338"/>
      <c r="O1595" s="338"/>
      <c r="P1595" s="338"/>
      <c r="Q1595" s="338"/>
      <c r="R1595" s="338"/>
    </row>
    <row r="1596" spans="1:18" x14ac:dyDescent="0.2">
      <c r="A1596" t="s">
        <v>352</v>
      </c>
      <c r="B1596" s="243" t="str">
        <f>VLOOKUP(A1596,'Web Based Remittances'!A:C,3,0)</f>
        <v>274t686m</v>
      </c>
      <c r="C1596" t="s">
        <v>222</v>
      </c>
      <c r="D1596" t="s">
        <v>223</v>
      </c>
      <c r="E1596">
        <v>4190410</v>
      </c>
    </row>
    <row r="1597" spans="1:18" x14ac:dyDescent="0.2">
      <c r="A1597" t="s">
        <v>352</v>
      </c>
      <c r="B1597" s="243" t="str">
        <f>VLOOKUP(A1597,'Web Based Remittances'!A:C,3,0)</f>
        <v>274t686m</v>
      </c>
      <c r="C1597" t="s">
        <v>224</v>
      </c>
      <c r="D1597" t="s">
        <v>225</v>
      </c>
      <c r="E1597">
        <v>4190420</v>
      </c>
      <c r="F1597" s="338"/>
      <c r="G1597" s="338"/>
      <c r="H1597" s="338"/>
      <c r="I1597" s="338"/>
      <c r="J1597" s="338"/>
      <c r="K1597" s="338"/>
      <c r="L1597" s="338"/>
      <c r="M1597" s="338"/>
      <c r="N1597" s="338"/>
      <c r="O1597" s="338"/>
      <c r="P1597" s="338"/>
      <c r="Q1597" s="338"/>
      <c r="R1597" s="338"/>
    </row>
    <row r="1598" spans="1:18" x14ac:dyDescent="0.2">
      <c r="A1598" t="s">
        <v>352</v>
      </c>
      <c r="B1598" s="243" t="str">
        <f>VLOOKUP(A1598,'Web Based Remittances'!A:C,3,0)</f>
        <v>274t686m</v>
      </c>
      <c r="C1598" t="s">
        <v>226</v>
      </c>
      <c r="D1598" t="s">
        <v>227</v>
      </c>
      <c r="E1598">
        <v>4190200</v>
      </c>
      <c r="F1598" s="338"/>
      <c r="I1598" s="338"/>
      <c r="L1598" s="338"/>
      <c r="O1598" s="338"/>
      <c r="R1598" s="338"/>
    </row>
    <row r="1599" spans="1:18" x14ac:dyDescent="0.2">
      <c r="A1599" t="s">
        <v>352</v>
      </c>
      <c r="B1599" s="243" t="str">
        <f>VLOOKUP(A1599,'Web Based Remittances'!A:C,3,0)</f>
        <v>274t686m</v>
      </c>
      <c r="C1599" t="s">
        <v>228</v>
      </c>
      <c r="D1599" t="s">
        <v>229</v>
      </c>
      <c r="E1599">
        <v>4190386</v>
      </c>
    </row>
    <row r="1600" spans="1:18" x14ac:dyDescent="0.2">
      <c r="A1600" t="s">
        <v>352</v>
      </c>
      <c r="B1600" s="243" t="str">
        <f>VLOOKUP(A1600,'Web Based Remittances'!A:C,3,0)</f>
        <v>274t686m</v>
      </c>
      <c r="C1600" t="s">
        <v>230</v>
      </c>
      <c r="D1600" t="s">
        <v>231</v>
      </c>
      <c r="E1600">
        <v>4190387</v>
      </c>
    </row>
    <row r="1601" spans="1:18" x14ac:dyDescent="0.2">
      <c r="A1601" t="s">
        <v>352</v>
      </c>
      <c r="B1601" s="243" t="str">
        <f>VLOOKUP(A1601,'Web Based Remittances'!A:C,3,0)</f>
        <v>274t686m</v>
      </c>
      <c r="C1601" t="s">
        <v>232</v>
      </c>
      <c r="D1601" t="s">
        <v>233</v>
      </c>
      <c r="E1601">
        <v>4190388</v>
      </c>
      <c r="F1601" s="338"/>
      <c r="G1601" s="338"/>
      <c r="H1601" s="338"/>
      <c r="I1601" s="338"/>
      <c r="J1601" s="338"/>
      <c r="K1601" s="338"/>
      <c r="L1601" s="338"/>
      <c r="M1601" s="338"/>
      <c r="N1601" s="338"/>
      <c r="O1601" s="338"/>
      <c r="P1601" s="338"/>
      <c r="Q1601" s="338"/>
      <c r="R1601" s="338"/>
    </row>
    <row r="1602" spans="1:18" x14ac:dyDescent="0.2">
      <c r="A1602" t="s">
        <v>352</v>
      </c>
      <c r="B1602" s="243" t="str">
        <f>VLOOKUP(A1602,'Web Based Remittances'!A:C,3,0)</f>
        <v>274t686m</v>
      </c>
      <c r="C1602" t="s">
        <v>234</v>
      </c>
      <c r="D1602" t="s">
        <v>235</v>
      </c>
      <c r="E1602">
        <v>4190380</v>
      </c>
      <c r="F1602" s="338"/>
      <c r="G1602" s="338"/>
      <c r="I1602" s="338"/>
      <c r="J1602" s="338"/>
      <c r="L1602" s="338"/>
      <c r="M1602" s="338"/>
      <c r="N1602" s="338"/>
      <c r="P1602" s="338"/>
      <c r="R1602" s="338"/>
    </row>
    <row r="1603" spans="1:18" x14ac:dyDescent="0.2">
      <c r="A1603" t="s">
        <v>352</v>
      </c>
      <c r="B1603" s="243" t="str">
        <f>VLOOKUP(A1603,'Web Based Remittances'!A:C,3,0)</f>
        <v>274t686m</v>
      </c>
      <c r="C1603" t="s">
        <v>236</v>
      </c>
      <c r="D1603" t="s">
        <v>237</v>
      </c>
      <c r="E1603">
        <v>4190205</v>
      </c>
    </row>
    <row r="1604" spans="1:18" x14ac:dyDescent="0.2">
      <c r="A1604" t="s">
        <v>352</v>
      </c>
      <c r="B1604" s="243" t="str">
        <f>VLOOKUP(A1604,'Web Based Remittances'!A:C,3,0)</f>
        <v>274t686m</v>
      </c>
      <c r="C1604" t="s">
        <v>238</v>
      </c>
      <c r="D1604" t="s">
        <v>239</v>
      </c>
      <c r="E1604">
        <v>4190210</v>
      </c>
    </row>
    <row r="1605" spans="1:18" x14ac:dyDescent="0.2">
      <c r="A1605" t="s">
        <v>352</v>
      </c>
      <c r="B1605" s="243" t="str">
        <f>VLOOKUP(A1605,'Web Based Remittances'!A:C,3,0)</f>
        <v>274t686m</v>
      </c>
      <c r="C1605" t="s">
        <v>14</v>
      </c>
      <c r="D1605" t="s">
        <v>240</v>
      </c>
      <c r="E1605">
        <v>6110000</v>
      </c>
    </row>
    <row r="1606" spans="1:18" x14ac:dyDescent="0.2">
      <c r="A1606" t="s">
        <v>352</v>
      </c>
      <c r="B1606" s="243" t="str">
        <f>VLOOKUP(A1606,'Web Based Remittances'!A:C,3,0)</f>
        <v>274t686m</v>
      </c>
      <c r="C1606" t="s">
        <v>23</v>
      </c>
      <c r="D1606" t="s">
        <v>241</v>
      </c>
      <c r="E1606">
        <v>6110020</v>
      </c>
      <c r="F1606" s="338"/>
      <c r="G1606" s="338"/>
      <c r="J1606" s="338"/>
    </row>
    <row r="1607" spans="1:18" x14ac:dyDescent="0.2">
      <c r="A1607" t="s">
        <v>352</v>
      </c>
      <c r="B1607" s="243" t="str">
        <f>VLOOKUP(A1607,'Web Based Remittances'!A:C,3,0)</f>
        <v>274t686m</v>
      </c>
      <c r="C1607" t="s">
        <v>31</v>
      </c>
      <c r="D1607" t="s">
        <v>242</v>
      </c>
      <c r="E1607">
        <v>6110600</v>
      </c>
      <c r="F1607" s="338"/>
      <c r="H1607" s="338"/>
      <c r="J1607" s="338"/>
      <c r="N1607" s="338"/>
    </row>
    <row r="1608" spans="1:18" x14ac:dyDescent="0.2">
      <c r="A1608" t="s">
        <v>352</v>
      </c>
      <c r="B1608" s="243" t="str">
        <f>VLOOKUP(A1608,'Web Based Remittances'!A:C,3,0)</f>
        <v>274t686m</v>
      </c>
      <c r="C1608" t="s">
        <v>38</v>
      </c>
      <c r="D1608" t="s">
        <v>243</v>
      </c>
      <c r="E1608">
        <v>6110720</v>
      </c>
    </row>
    <row r="1609" spans="1:18" x14ac:dyDescent="0.2">
      <c r="A1609" t="s">
        <v>352</v>
      </c>
      <c r="B1609" s="243" t="str">
        <f>VLOOKUP(A1609,'Web Based Remittances'!A:C,3,0)</f>
        <v>274t686m</v>
      </c>
      <c r="C1609" t="s">
        <v>42</v>
      </c>
      <c r="D1609" t="s">
        <v>244</v>
      </c>
      <c r="E1609">
        <v>6110860</v>
      </c>
    </row>
    <row r="1610" spans="1:18" x14ac:dyDescent="0.2">
      <c r="A1610" t="s">
        <v>352</v>
      </c>
      <c r="B1610" s="243" t="str">
        <f>VLOOKUP(A1610,'Web Based Remittances'!A:C,3,0)</f>
        <v>274t686m</v>
      </c>
      <c r="C1610" t="s">
        <v>46</v>
      </c>
      <c r="D1610" t="s">
        <v>245</v>
      </c>
      <c r="E1610">
        <v>6110800</v>
      </c>
      <c r="F1610" s="338"/>
      <c r="G1610" s="338"/>
      <c r="H1610" s="338"/>
      <c r="I1610" s="338"/>
      <c r="J1610" s="338"/>
      <c r="K1610" s="338"/>
      <c r="L1610" s="338"/>
      <c r="M1610" s="338"/>
      <c r="N1610" s="338"/>
      <c r="O1610" s="338"/>
      <c r="P1610" s="338"/>
      <c r="Q1610" s="338"/>
      <c r="R1610" s="338"/>
    </row>
    <row r="1611" spans="1:18" x14ac:dyDescent="0.2">
      <c r="A1611" t="s">
        <v>352</v>
      </c>
      <c r="B1611" s="243" t="str">
        <f>VLOOKUP(A1611,'Web Based Remittances'!A:C,3,0)</f>
        <v>274t686m</v>
      </c>
      <c r="C1611" t="s">
        <v>50</v>
      </c>
      <c r="D1611" t="s">
        <v>246</v>
      </c>
      <c r="E1611">
        <v>6110640</v>
      </c>
    </row>
    <row r="1612" spans="1:18" x14ac:dyDescent="0.2">
      <c r="A1612" t="s">
        <v>352</v>
      </c>
      <c r="B1612" s="243" t="str">
        <f>VLOOKUP(A1612,'Web Based Remittances'!A:C,3,0)</f>
        <v>274t686m</v>
      </c>
      <c r="C1612" t="s">
        <v>247</v>
      </c>
      <c r="D1612" t="s">
        <v>248</v>
      </c>
      <c r="E1612">
        <v>6116300</v>
      </c>
      <c r="F1612" s="338"/>
      <c r="G1612" s="338"/>
      <c r="H1612" s="338"/>
      <c r="I1612" s="338"/>
      <c r="J1612" s="338"/>
      <c r="K1612" s="338"/>
      <c r="L1612" s="338"/>
      <c r="M1612" s="338"/>
      <c r="N1612" s="338"/>
      <c r="O1612" s="338"/>
      <c r="P1612" s="338"/>
      <c r="Q1612" s="338"/>
      <c r="R1612" s="338"/>
    </row>
    <row r="1613" spans="1:18" x14ac:dyDescent="0.2">
      <c r="A1613" t="s">
        <v>352</v>
      </c>
      <c r="B1613" s="243" t="str">
        <f>VLOOKUP(A1613,'Web Based Remittances'!A:C,3,0)</f>
        <v>274t686m</v>
      </c>
      <c r="C1613" t="s">
        <v>249</v>
      </c>
      <c r="D1613" t="s">
        <v>250</v>
      </c>
      <c r="E1613">
        <v>6116200</v>
      </c>
      <c r="F1613" s="338"/>
      <c r="G1613" s="338"/>
      <c r="H1613" s="338"/>
      <c r="I1613" s="338"/>
      <c r="J1613" s="338"/>
      <c r="K1613" s="338"/>
      <c r="L1613" s="338"/>
      <c r="M1613" s="338"/>
      <c r="N1613" s="338"/>
      <c r="O1613" s="338"/>
      <c r="P1613" s="338"/>
      <c r="Q1613" s="338"/>
      <c r="R1613" s="338"/>
    </row>
    <row r="1614" spans="1:18" x14ac:dyDescent="0.2">
      <c r="A1614" t="s">
        <v>352</v>
      </c>
      <c r="B1614" s="243" t="str">
        <f>VLOOKUP(A1614,'Web Based Remittances'!A:C,3,0)</f>
        <v>274t686m</v>
      </c>
      <c r="C1614" t="s">
        <v>251</v>
      </c>
      <c r="D1614" t="s">
        <v>252</v>
      </c>
      <c r="E1614">
        <v>6116610</v>
      </c>
      <c r="F1614" s="338"/>
      <c r="G1614" s="338"/>
      <c r="H1614" s="338"/>
      <c r="I1614" s="338"/>
      <c r="J1614" s="338"/>
      <c r="K1614" s="338"/>
      <c r="L1614" s="338"/>
      <c r="M1614" s="338"/>
      <c r="N1614" s="338"/>
      <c r="O1614" s="338"/>
      <c r="P1614" s="338"/>
      <c r="Q1614" s="338"/>
      <c r="R1614" s="338"/>
    </row>
    <row r="1615" spans="1:18" x14ac:dyDescent="0.2">
      <c r="A1615" t="s">
        <v>352</v>
      </c>
      <c r="B1615" s="243" t="str">
        <f>VLOOKUP(A1615,'Web Based Remittances'!A:C,3,0)</f>
        <v>274t686m</v>
      </c>
      <c r="C1615" t="s">
        <v>253</v>
      </c>
      <c r="D1615" t="s">
        <v>254</v>
      </c>
      <c r="E1615">
        <v>6116600</v>
      </c>
    </row>
    <row r="1616" spans="1:18" x14ac:dyDescent="0.2">
      <c r="A1616" t="s">
        <v>352</v>
      </c>
      <c r="B1616" s="243" t="str">
        <f>VLOOKUP(A1616,'Web Based Remittances'!A:C,3,0)</f>
        <v>274t686m</v>
      </c>
      <c r="C1616" t="s">
        <v>255</v>
      </c>
      <c r="D1616" t="s">
        <v>256</v>
      </c>
      <c r="E1616">
        <v>6121000</v>
      </c>
      <c r="F1616" s="338"/>
      <c r="G1616" s="338"/>
      <c r="H1616" s="338"/>
      <c r="I1616" s="338"/>
      <c r="J1616" s="338"/>
      <c r="K1616" s="338"/>
      <c r="L1616" s="338"/>
      <c r="M1616" s="338"/>
      <c r="N1616" s="338"/>
      <c r="O1616" s="338"/>
      <c r="P1616" s="338"/>
      <c r="Q1616" s="338"/>
      <c r="R1616" s="338"/>
    </row>
    <row r="1617" spans="1:18" x14ac:dyDescent="0.2">
      <c r="A1617" t="s">
        <v>352</v>
      </c>
      <c r="B1617" s="243" t="str">
        <f>VLOOKUP(A1617,'Web Based Remittances'!A:C,3,0)</f>
        <v>274t686m</v>
      </c>
      <c r="C1617" t="s">
        <v>257</v>
      </c>
      <c r="D1617" t="s">
        <v>258</v>
      </c>
      <c r="E1617">
        <v>6122310</v>
      </c>
      <c r="F1617" s="338"/>
    </row>
    <row r="1618" spans="1:18" x14ac:dyDescent="0.2">
      <c r="A1618" t="s">
        <v>352</v>
      </c>
      <c r="B1618" s="243" t="str">
        <f>VLOOKUP(A1618,'Web Based Remittances'!A:C,3,0)</f>
        <v>274t686m</v>
      </c>
      <c r="C1618" t="s">
        <v>259</v>
      </c>
      <c r="D1618" t="s">
        <v>260</v>
      </c>
      <c r="E1618">
        <v>6122110</v>
      </c>
      <c r="F1618" s="338"/>
      <c r="H1618" s="338"/>
      <c r="I1618" s="338"/>
      <c r="J1618" s="338"/>
      <c r="L1618" s="338"/>
      <c r="M1618" s="338"/>
      <c r="N1618" s="338"/>
      <c r="O1618" s="338"/>
      <c r="P1618" s="338"/>
      <c r="Q1618" s="338"/>
    </row>
    <row r="1619" spans="1:18" x14ac:dyDescent="0.2">
      <c r="A1619" t="s">
        <v>352</v>
      </c>
      <c r="B1619" s="243" t="str">
        <f>VLOOKUP(A1619,'Web Based Remittances'!A:C,3,0)</f>
        <v>274t686m</v>
      </c>
      <c r="C1619" t="s">
        <v>261</v>
      </c>
      <c r="D1619" t="s">
        <v>262</v>
      </c>
      <c r="E1619">
        <v>6120800</v>
      </c>
    </row>
    <row r="1620" spans="1:18" x14ac:dyDescent="0.2">
      <c r="A1620" t="s">
        <v>352</v>
      </c>
      <c r="B1620" s="243" t="str">
        <f>VLOOKUP(A1620,'Web Based Remittances'!A:C,3,0)</f>
        <v>274t686m</v>
      </c>
      <c r="C1620" t="s">
        <v>263</v>
      </c>
      <c r="D1620" t="s">
        <v>264</v>
      </c>
      <c r="E1620">
        <v>6120220</v>
      </c>
      <c r="F1620" s="338"/>
      <c r="G1620" s="338"/>
    </row>
    <row r="1621" spans="1:18" x14ac:dyDescent="0.2">
      <c r="A1621" t="s">
        <v>352</v>
      </c>
      <c r="B1621" s="243" t="str">
        <f>VLOOKUP(A1621,'Web Based Remittances'!A:C,3,0)</f>
        <v>274t686m</v>
      </c>
      <c r="C1621" t="s">
        <v>265</v>
      </c>
      <c r="D1621" t="s">
        <v>266</v>
      </c>
      <c r="E1621">
        <v>6120600</v>
      </c>
      <c r="F1621" s="338"/>
      <c r="G1621" s="338"/>
      <c r="H1621" s="338"/>
      <c r="I1621" s="338"/>
      <c r="J1621" s="338"/>
      <c r="K1621" s="338"/>
      <c r="L1621" s="338"/>
      <c r="M1621" s="338"/>
      <c r="N1621" s="338"/>
      <c r="O1621" s="338"/>
      <c r="P1621" s="338"/>
      <c r="Q1621" s="338"/>
      <c r="R1621" s="338"/>
    </row>
    <row r="1622" spans="1:18" x14ac:dyDescent="0.2">
      <c r="A1622" t="s">
        <v>352</v>
      </c>
      <c r="B1622" s="243" t="str">
        <f>VLOOKUP(A1622,'Web Based Remittances'!A:C,3,0)</f>
        <v>274t686m</v>
      </c>
      <c r="C1622" t="s">
        <v>267</v>
      </c>
      <c r="D1622" t="s">
        <v>268</v>
      </c>
      <c r="E1622">
        <v>6120400</v>
      </c>
      <c r="F1622" s="338"/>
      <c r="G1622" s="338"/>
    </row>
    <row r="1623" spans="1:18" x14ac:dyDescent="0.2">
      <c r="A1623" t="s">
        <v>352</v>
      </c>
      <c r="B1623" s="243" t="str">
        <f>VLOOKUP(A1623,'Web Based Remittances'!A:C,3,0)</f>
        <v>274t686m</v>
      </c>
      <c r="C1623" t="s">
        <v>269</v>
      </c>
      <c r="D1623" t="s">
        <v>270</v>
      </c>
      <c r="E1623">
        <v>6140130</v>
      </c>
      <c r="F1623" s="338"/>
      <c r="G1623" s="338"/>
      <c r="H1623" s="338"/>
      <c r="I1623" s="338"/>
      <c r="J1623" s="338"/>
      <c r="K1623" s="338"/>
      <c r="L1623" s="338"/>
      <c r="M1623" s="338"/>
      <c r="N1623" s="338"/>
      <c r="O1623" s="338"/>
      <c r="P1623" s="338"/>
      <c r="Q1623" s="338"/>
      <c r="R1623" s="338"/>
    </row>
    <row r="1624" spans="1:18" x14ac:dyDescent="0.2">
      <c r="A1624" t="s">
        <v>352</v>
      </c>
      <c r="B1624" s="243" t="str">
        <f>VLOOKUP(A1624,'Web Based Remittances'!A:C,3,0)</f>
        <v>274t686m</v>
      </c>
      <c r="C1624" t="s">
        <v>271</v>
      </c>
      <c r="D1624" t="s">
        <v>272</v>
      </c>
      <c r="E1624">
        <v>6142460</v>
      </c>
      <c r="F1624" s="338"/>
      <c r="G1624" s="338"/>
      <c r="J1624" s="338"/>
      <c r="M1624" s="338"/>
      <c r="P1624" s="338"/>
    </row>
    <row r="1625" spans="1:18" x14ac:dyDescent="0.2">
      <c r="A1625" t="s">
        <v>352</v>
      </c>
      <c r="B1625" s="243" t="str">
        <f>VLOOKUP(A1625,'Web Based Remittances'!A:C,3,0)</f>
        <v>274t686m</v>
      </c>
      <c r="C1625" t="s">
        <v>273</v>
      </c>
      <c r="D1625" t="s">
        <v>274</v>
      </c>
      <c r="E1625">
        <v>6142431</v>
      </c>
      <c r="F1625" s="338"/>
      <c r="G1625" s="338"/>
      <c r="H1625" s="338"/>
      <c r="I1625" s="338"/>
      <c r="J1625" s="338"/>
      <c r="K1625" s="338"/>
      <c r="L1625" s="338"/>
      <c r="M1625" s="338"/>
      <c r="N1625" s="338"/>
      <c r="O1625" s="338"/>
      <c r="P1625" s="338"/>
      <c r="Q1625" s="338"/>
      <c r="R1625" s="338"/>
    </row>
    <row r="1626" spans="1:18" x14ac:dyDescent="0.2">
      <c r="A1626" t="s">
        <v>352</v>
      </c>
      <c r="B1626" s="243" t="str">
        <f>VLOOKUP(A1626,'Web Based Remittances'!A:C,3,0)</f>
        <v>274t686m</v>
      </c>
      <c r="C1626" t="s">
        <v>275</v>
      </c>
      <c r="D1626" t="s">
        <v>276</v>
      </c>
      <c r="E1626">
        <v>6142432</v>
      </c>
      <c r="F1626" s="338"/>
      <c r="R1626" s="338"/>
    </row>
    <row r="1627" spans="1:18" x14ac:dyDescent="0.2">
      <c r="A1627" t="s">
        <v>352</v>
      </c>
      <c r="B1627" s="243" t="str">
        <f>VLOOKUP(A1627,'Web Based Remittances'!A:C,3,0)</f>
        <v>274t686m</v>
      </c>
      <c r="C1627" t="s">
        <v>277</v>
      </c>
      <c r="D1627" t="s">
        <v>278</v>
      </c>
      <c r="E1627">
        <v>6142430</v>
      </c>
      <c r="F1627" s="338"/>
      <c r="H1627" s="338"/>
      <c r="L1627" s="338"/>
    </row>
    <row r="1628" spans="1:18" x14ac:dyDescent="0.2">
      <c r="A1628" t="s">
        <v>352</v>
      </c>
      <c r="B1628" s="243" t="str">
        <f>VLOOKUP(A1628,'Web Based Remittances'!A:C,3,0)</f>
        <v>274t686m</v>
      </c>
      <c r="C1628" t="s">
        <v>279</v>
      </c>
      <c r="D1628" t="s">
        <v>280</v>
      </c>
      <c r="E1628">
        <v>6142433</v>
      </c>
      <c r="F1628" s="338"/>
      <c r="G1628" s="338"/>
      <c r="H1628" s="338"/>
      <c r="I1628" s="338"/>
      <c r="J1628" s="338"/>
      <c r="K1628" s="338"/>
      <c r="L1628" s="338"/>
      <c r="M1628" s="338"/>
      <c r="N1628" s="338"/>
      <c r="O1628" s="338"/>
      <c r="P1628" s="338"/>
      <c r="Q1628" s="338"/>
      <c r="R1628" s="338"/>
    </row>
    <row r="1629" spans="1:18" x14ac:dyDescent="0.2">
      <c r="A1629" t="s">
        <v>352</v>
      </c>
      <c r="B1629" s="243" t="str">
        <f>VLOOKUP(A1629,'Web Based Remittances'!A:C,3,0)</f>
        <v>274t686m</v>
      </c>
      <c r="C1629" t="s">
        <v>281</v>
      </c>
      <c r="D1629" t="s">
        <v>282</v>
      </c>
      <c r="E1629">
        <v>6142440</v>
      </c>
      <c r="F1629" s="338"/>
      <c r="G1629" s="338"/>
      <c r="H1629" s="338"/>
      <c r="I1629" s="338"/>
      <c r="J1629" s="338"/>
      <c r="K1629" s="338"/>
      <c r="L1629" s="338"/>
      <c r="P1629" s="338"/>
      <c r="R1629" s="338"/>
    </row>
    <row r="1630" spans="1:18" x14ac:dyDescent="0.2">
      <c r="A1630" t="s">
        <v>352</v>
      </c>
      <c r="B1630" s="243" t="str">
        <f>VLOOKUP(A1630,'Web Based Remittances'!A:C,3,0)</f>
        <v>274t686m</v>
      </c>
      <c r="C1630" t="s">
        <v>283</v>
      </c>
      <c r="D1630" t="s">
        <v>284</v>
      </c>
      <c r="E1630">
        <v>6142434</v>
      </c>
    </row>
    <row r="1631" spans="1:18" x14ac:dyDescent="0.2">
      <c r="A1631" t="s">
        <v>352</v>
      </c>
      <c r="B1631" s="243" t="str">
        <f>VLOOKUP(A1631,'Web Based Remittances'!A:C,3,0)</f>
        <v>274t686m</v>
      </c>
      <c r="C1631" t="s">
        <v>285</v>
      </c>
      <c r="D1631" t="s">
        <v>286</v>
      </c>
      <c r="E1631">
        <v>6146100</v>
      </c>
      <c r="F1631" s="338"/>
      <c r="G1631" s="338"/>
      <c r="H1631" s="338"/>
      <c r="I1631" s="338"/>
      <c r="J1631" s="338"/>
      <c r="K1631" s="338"/>
      <c r="L1631" s="338"/>
      <c r="M1631" s="338"/>
      <c r="N1631" s="338"/>
      <c r="O1631" s="338"/>
      <c r="P1631" s="338"/>
      <c r="Q1631" s="338"/>
      <c r="R1631" s="338"/>
    </row>
    <row r="1632" spans="1:18" x14ac:dyDescent="0.2">
      <c r="A1632" t="s">
        <v>352</v>
      </c>
      <c r="B1632" s="243" t="str">
        <f>VLOOKUP(A1632,'Web Based Remittances'!A:C,3,0)</f>
        <v>274t686m</v>
      </c>
      <c r="C1632" t="s">
        <v>287</v>
      </c>
      <c r="D1632" t="s">
        <v>288</v>
      </c>
      <c r="E1632">
        <v>6140000</v>
      </c>
      <c r="F1632" s="338"/>
      <c r="G1632" s="338"/>
      <c r="R1632" s="338"/>
    </row>
    <row r="1633" spans="1:18" x14ac:dyDescent="0.2">
      <c r="A1633" t="s">
        <v>352</v>
      </c>
      <c r="B1633" s="243" t="str">
        <f>VLOOKUP(A1633,'Web Based Remittances'!A:C,3,0)</f>
        <v>274t686m</v>
      </c>
      <c r="C1633" t="s">
        <v>289</v>
      </c>
      <c r="D1633" t="s">
        <v>290</v>
      </c>
      <c r="E1633">
        <v>6121600</v>
      </c>
    </row>
    <row r="1634" spans="1:18" x14ac:dyDescent="0.2">
      <c r="A1634" t="s">
        <v>352</v>
      </c>
      <c r="B1634" s="243" t="str">
        <f>VLOOKUP(A1634,'Web Based Remittances'!A:C,3,0)</f>
        <v>274t686m</v>
      </c>
      <c r="C1634" t="s">
        <v>291</v>
      </c>
      <c r="D1634" t="s">
        <v>292</v>
      </c>
      <c r="E1634">
        <v>6151110</v>
      </c>
      <c r="F1634" s="338"/>
      <c r="G1634" s="338"/>
      <c r="H1634" s="338"/>
      <c r="I1634" s="338"/>
      <c r="J1634" s="338"/>
      <c r="L1634" s="338"/>
      <c r="M1634" s="338"/>
      <c r="N1634" s="338"/>
      <c r="O1634" s="338"/>
      <c r="P1634" s="338"/>
      <c r="Q1634" s="338"/>
      <c r="R1634" s="338"/>
    </row>
    <row r="1635" spans="1:18" x14ac:dyDescent="0.2">
      <c r="A1635" t="s">
        <v>352</v>
      </c>
      <c r="B1635" s="243" t="str">
        <f>VLOOKUP(A1635,'Web Based Remittances'!A:C,3,0)</f>
        <v>274t686m</v>
      </c>
      <c r="C1635" t="s">
        <v>293</v>
      </c>
      <c r="D1635" t="s">
        <v>294</v>
      </c>
      <c r="E1635">
        <v>6140200</v>
      </c>
    </row>
    <row r="1636" spans="1:18" x14ac:dyDescent="0.2">
      <c r="A1636" t="s">
        <v>352</v>
      </c>
      <c r="B1636" s="243" t="str">
        <f>VLOOKUP(A1636,'Web Based Remittances'!A:C,3,0)</f>
        <v>274t686m</v>
      </c>
      <c r="C1636" t="s">
        <v>295</v>
      </c>
      <c r="D1636" t="s">
        <v>296</v>
      </c>
      <c r="E1636">
        <v>6111000</v>
      </c>
      <c r="F1636" s="338"/>
      <c r="G1636" s="338"/>
      <c r="L1636" s="338"/>
      <c r="M1636" s="338"/>
      <c r="P1636" s="338"/>
      <c r="Q1636" s="338"/>
    </row>
    <row r="1637" spans="1:18" x14ac:dyDescent="0.2">
      <c r="A1637" t="s">
        <v>352</v>
      </c>
      <c r="B1637" s="243" t="str">
        <f>VLOOKUP(A1637,'Web Based Remittances'!A:C,3,0)</f>
        <v>274t686m</v>
      </c>
      <c r="C1637" t="s">
        <v>297</v>
      </c>
      <c r="D1637" t="s">
        <v>298</v>
      </c>
      <c r="E1637">
        <v>6170100</v>
      </c>
      <c r="F1637" s="338"/>
      <c r="G1637" s="338"/>
      <c r="H1637" s="338"/>
      <c r="I1637" s="338"/>
      <c r="J1637" s="338"/>
      <c r="K1637" s="338"/>
      <c r="L1637" s="338"/>
      <c r="M1637" s="338"/>
      <c r="N1637" s="338"/>
      <c r="O1637" s="338"/>
      <c r="P1637" s="338"/>
      <c r="Q1637" s="338"/>
      <c r="R1637" s="338"/>
    </row>
    <row r="1638" spans="1:18" x14ac:dyDescent="0.2">
      <c r="A1638" t="s">
        <v>352</v>
      </c>
      <c r="B1638" s="243" t="str">
        <f>VLOOKUP(A1638,'Web Based Remittances'!A:C,3,0)</f>
        <v>274t686m</v>
      </c>
      <c r="C1638" t="s">
        <v>299</v>
      </c>
      <c r="D1638" t="s">
        <v>300</v>
      </c>
      <c r="E1638">
        <v>6170110</v>
      </c>
    </row>
    <row r="1639" spans="1:18" x14ac:dyDescent="0.2">
      <c r="A1639" t="s">
        <v>352</v>
      </c>
      <c r="B1639" s="243" t="str">
        <f>VLOOKUP(A1639,'Web Based Remittances'!A:C,3,0)</f>
        <v>274t686m</v>
      </c>
      <c r="C1639" t="s">
        <v>301</v>
      </c>
      <c r="D1639" t="s">
        <v>302</v>
      </c>
      <c r="E1639">
        <v>6181400</v>
      </c>
      <c r="F1639" s="338"/>
      <c r="L1639" s="338"/>
    </row>
    <row r="1640" spans="1:18" x14ac:dyDescent="0.2">
      <c r="A1640" t="s">
        <v>352</v>
      </c>
      <c r="B1640" s="243" t="str">
        <f>VLOOKUP(A1640,'Web Based Remittances'!A:C,3,0)</f>
        <v>274t686m</v>
      </c>
      <c r="C1640" t="s">
        <v>303</v>
      </c>
      <c r="D1640" t="s">
        <v>304</v>
      </c>
      <c r="E1640">
        <v>6181500</v>
      </c>
    </row>
    <row r="1641" spans="1:18" x14ac:dyDescent="0.2">
      <c r="A1641" t="s">
        <v>352</v>
      </c>
      <c r="B1641" s="243" t="str">
        <f>VLOOKUP(A1641,'Web Based Remittances'!A:C,3,0)</f>
        <v>274t686m</v>
      </c>
      <c r="C1641" t="s">
        <v>305</v>
      </c>
      <c r="D1641" t="s">
        <v>306</v>
      </c>
      <c r="E1641">
        <v>6110610</v>
      </c>
      <c r="F1641" s="338"/>
      <c r="J1641" s="338"/>
    </row>
    <row r="1642" spans="1:18" x14ac:dyDescent="0.2">
      <c r="A1642" t="s">
        <v>352</v>
      </c>
      <c r="B1642" s="243" t="str">
        <f>VLOOKUP(A1642,'Web Based Remittances'!A:C,3,0)</f>
        <v>274t686m</v>
      </c>
      <c r="C1642" t="s">
        <v>307</v>
      </c>
      <c r="D1642" t="s">
        <v>308</v>
      </c>
      <c r="E1642">
        <v>6122340</v>
      </c>
    </row>
    <row r="1643" spans="1:18" x14ac:dyDescent="0.2">
      <c r="A1643" t="s">
        <v>352</v>
      </c>
      <c r="B1643" s="243" t="str">
        <f>VLOOKUP(A1643,'Web Based Remittances'!A:C,3,0)</f>
        <v>274t686m</v>
      </c>
      <c r="C1643" t="s">
        <v>309</v>
      </c>
      <c r="D1643" t="s">
        <v>310</v>
      </c>
      <c r="E1643">
        <v>4190170</v>
      </c>
      <c r="F1643" s="338"/>
      <c r="G1643" s="338"/>
      <c r="H1643" s="338"/>
      <c r="I1643" s="338"/>
      <c r="J1643" s="338"/>
      <c r="K1643" s="338"/>
      <c r="L1643" s="338"/>
      <c r="M1643" s="338"/>
      <c r="N1643" s="338"/>
      <c r="O1643" s="338"/>
      <c r="P1643" s="338"/>
      <c r="Q1643" s="338"/>
      <c r="R1643" s="338"/>
    </row>
    <row r="1644" spans="1:18" x14ac:dyDescent="0.2">
      <c r="A1644" t="s">
        <v>352</v>
      </c>
      <c r="B1644" s="243" t="str">
        <f>VLOOKUP(A1644,'Web Based Remittances'!A:C,3,0)</f>
        <v>274t686m</v>
      </c>
      <c r="C1644" t="s">
        <v>311</v>
      </c>
      <c r="D1644" t="s">
        <v>312</v>
      </c>
      <c r="E1644">
        <v>4190430</v>
      </c>
    </row>
    <row r="1645" spans="1:18" x14ac:dyDescent="0.2">
      <c r="A1645" t="s">
        <v>352</v>
      </c>
      <c r="B1645" s="243" t="str">
        <f>VLOOKUP(A1645,'Web Based Remittances'!A:C,3,0)</f>
        <v>274t686m</v>
      </c>
      <c r="C1645" t="s">
        <v>313</v>
      </c>
      <c r="D1645" t="s">
        <v>314</v>
      </c>
      <c r="E1645">
        <v>6181510</v>
      </c>
      <c r="F1645" s="338"/>
    </row>
    <row r="1646" spans="1:18" x14ac:dyDescent="0.2">
      <c r="A1646" t="s">
        <v>352</v>
      </c>
      <c r="B1646" s="243" t="str">
        <f>VLOOKUP(A1646,'Web Based Remittances'!A:C,3,0)</f>
        <v>274t686m</v>
      </c>
      <c r="C1646" t="s">
        <v>315</v>
      </c>
      <c r="D1646" t="s">
        <v>316</v>
      </c>
      <c r="E1646">
        <v>6180210</v>
      </c>
      <c r="F1646" s="338"/>
    </row>
    <row r="1647" spans="1:18" x14ac:dyDescent="0.2">
      <c r="A1647" t="s">
        <v>352</v>
      </c>
      <c r="B1647" s="243" t="str">
        <f>VLOOKUP(A1647,'Web Based Remittances'!A:C,3,0)</f>
        <v>274t686m</v>
      </c>
      <c r="C1647" t="s">
        <v>317</v>
      </c>
      <c r="D1647" t="s">
        <v>318</v>
      </c>
      <c r="E1647">
        <v>6180200</v>
      </c>
    </row>
    <row r="1648" spans="1:18" x14ac:dyDescent="0.2">
      <c r="A1648" t="s">
        <v>352</v>
      </c>
      <c r="B1648" s="243" t="str">
        <f>VLOOKUP(A1648,'Web Based Remittances'!A:C,3,0)</f>
        <v>274t686m</v>
      </c>
      <c r="C1648" t="s">
        <v>319</v>
      </c>
      <c r="D1648" t="s">
        <v>320</v>
      </c>
      <c r="E1648">
        <v>6180230</v>
      </c>
    </row>
    <row r="1649" spans="1:18" x14ac:dyDescent="0.2">
      <c r="A1649" t="s">
        <v>352</v>
      </c>
      <c r="B1649" s="243" t="str">
        <f>VLOOKUP(A1649,'Web Based Remittances'!A:C,3,0)</f>
        <v>274t686m</v>
      </c>
      <c r="C1649" t="s">
        <v>321</v>
      </c>
      <c r="D1649" t="s">
        <v>272</v>
      </c>
      <c r="E1649">
        <v>6180260</v>
      </c>
    </row>
    <row r="1650" spans="1:18" x14ac:dyDescent="0.2">
      <c r="A1650" t="s">
        <v>352</v>
      </c>
      <c r="B1650" s="243" t="str">
        <f>VLOOKUP(A1650,'Web Based Remittances'!A:C,3,0)</f>
        <v>274t686m</v>
      </c>
      <c r="C1650" t="s">
        <v>322</v>
      </c>
      <c r="D1650" t="s">
        <v>323</v>
      </c>
      <c r="E1650">
        <v>6180261</v>
      </c>
    </row>
    <row r="1651" spans="1:18" x14ac:dyDescent="0.2">
      <c r="A1651" t="s">
        <v>352</v>
      </c>
      <c r="B1651" s="243" t="str">
        <f>VLOOKUP(A1651,'Web Based Remittances'!A:C,3,0)</f>
        <v>274t686m</v>
      </c>
      <c r="C1651" t="s">
        <v>324</v>
      </c>
      <c r="D1651" t="s">
        <v>325</v>
      </c>
      <c r="E1651">
        <v>6180262</v>
      </c>
    </row>
    <row r="1652" spans="1:18" x14ac:dyDescent="0.2">
      <c r="A1652" t="s">
        <v>352</v>
      </c>
      <c r="B1652" s="243" t="str">
        <f>VLOOKUP(A1652,'Web Based Remittances'!A:C,3,0)</f>
        <v>274t686m</v>
      </c>
      <c r="C1652" t="s">
        <v>326</v>
      </c>
      <c r="D1652" t="s">
        <v>280</v>
      </c>
      <c r="E1652">
        <v>6180263</v>
      </c>
    </row>
    <row r="1653" spans="1:18" x14ac:dyDescent="0.2">
      <c r="A1653" t="s">
        <v>352</v>
      </c>
      <c r="B1653" s="243" t="str">
        <f>VLOOKUP(A1653,'Web Based Remittances'!A:C,3,0)</f>
        <v>274t686m</v>
      </c>
      <c r="C1653" t="s">
        <v>327</v>
      </c>
      <c r="D1653" t="s">
        <v>328</v>
      </c>
      <c r="E1653">
        <v>6180264</v>
      </c>
    </row>
    <row r="1654" spans="1:18" x14ac:dyDescent="0.2">
      <c r="A1654" t="s">
        <v>353</v>
      </c>
      <c r="B1654" s="243" t="str">
        <f>VLOOKUP(A1654,'Web Based Remittances'!A:C,3,0)</f>
        <v>128h609d</v>
      </c>
      <c r="C1654" t="s">
        <v>200</v>
      </c>
      <c r="D1654" t="s">
        <v>201</v>
      </c>
      <c r="E1654">
        <v>4190105</v>
      </c>
    </row>
    <row r="1655" spans="1:18" x14ac:dyDescent="0.2">
      <c r="A1655" t="s">
        <v>353</v>
      </c>
      <c r="B1655" s="243" t="str">
        <f>VLOOKUP(A1655,'Web Based Remittances'!A:C,3,0)</f>
        <v>128h609d</v>
      </c>
      <c r="C1655" t="s">
        <v>202</v>
      </c>
      <c r="D1655" t="s">
        <v>203</v>
      </c>
      <c r="E1655">
        <v>4190110</v>
      </c>
      <c r="F1655" s="338"/>
    </row>
    <row r="1656" spans="1:18" x14ac:dyDescent="0.2">
      <c r="A1656" t="s">
        <v>353</v>
      </c>
      <c r="B1656" s="243" t="str">
        <f>VLOOKUP(A1656,'Web Based Remittances'!A:C,3,0)</f>
        <v>128h609d</v>
      </c>
      <c r="C1656" t="s">
        <v>204</v>
      </c>
      <c r="D1656" t="s">
        <v>205</v>
      </c>
      <c r="E1656">
        <v>4190120</v>
      </c>
      <c r="F1656" s="338"/>
      <c r="H1656" s="338"/>
      <c r="J1656" s="338"/>
      <c r="N1656" s="338"/>
      <c r="R1656" s="338"/>
    </row>
    <row r="1657" spans="1:18" x14ac:dyDescent="0.2">
      <c r="A1657" t="s">
        <v>353</v>
      </c>
      <c r="B1657" s="243" t="str">
        <f>VLOOKUP(A1657,'Web Based Remittances'!A:C,3,0)</f>
        <v>128h609d</v>
      </c>
      <c r="C1657" t="s">
        <v>206</v>
      </c>
      <c r="D1657" t="s">
        <v>207</v>
      </c>
      <c r="E1657">
        <v>4190140</v>
      </c>
    </row>
    <row r="1658" spans="1:18" x14ac:dyDescent="0.2">
      <c r="A1658" t="s">
        <v>353</v>
      </c>
      <c r="B1658" s="243" t="str">
        <f>VLOOKUP(A1658,'Web Based Remittances'!A:C,3,0)</f>
        <v>128h609d</v>
      </c>
      <c r="C1658" t="s">
        <v>208</v>
      </c>
      <c r="D1658" t="s">
        <v>209</v>
      </c>
      <c r="E1658">
        <v>4190160</v>
      </c>
    </row>
    <row r="1659" spans="1:18" x14ac:dyDescent="0.2">
      <c r="A1659" t="s">
        <v>353</v>
      </c>
      <c r="B1659" s="243" t="str">
        <f>VLOOKUP(A1659,'Web Based Remittances'!A:C,3,0)</f>
        <v>128h609d</v>
      </c>
      <c r="C1659" t="s">
        <v>210</v>
      </c>
      <c r="D1659" t="s">
        <v>211</v>
      </c>
      <c r="E1659">
        <v>4190390</v>
      </c>
      <c r="F1659" s="338"/>
      <c r="G1659" s="338"/>
      <c r="H1659" s="338"/>
      <c r="I1659" s="338"/>
      <c r="J1659" s="338"/>
      <c r="K1659" s="338"/>
      <c r="L1659" s="338"/>
      <c r="M1659" s="338"/>
      <c r="N1659" s="338"/>
      <c r="O1659" s="338"/>
      <c r="P1659" s="338"/>
      <c r="Q1659" s="338"/>
      <c r="R1659" s="338"/>
    </row>
    <row r="1660" spans="1:18" x14ac:dyDescent="0.2">
      <c r="A1660" t="s">
        <v>353</v>
      </c>
      <c r="B1660" s="243" t="str">
        <f>VLOOKUP(A1660,'Web Based Remittances'!A:C,3,0)</f>
        <v>128h609d</v>
      </c>
      <c r="C1660" t="s">
        <v>212</v>
      </c>
      <c r="D1660" t="s">
        <v>213</v>
      </c>
      <c r="E1660">
        <v>4191900</v>
      </c>
    </row>
    <row r="1661" spans="1:18" x14ac:dyDescent="0.2">
      <c r="A1661" t="s">
        <v>353</v>
      </c>
      <c r="B1661" s="243" t="str">
        <f>VLOOKUP(A1661,'Web Based Remittances'!A:C,3,0)</f>
        <v>128h609d</v>
      </c>
      <c r="C1661" t="s">
        <v>214</v>
      </c>
      <c r="D1661" t="s">
        <v>215</v>
      </c>
      <c r="E1661">
        <v>4191100</v>
      </c>
      <c r="F1661" s="338"/>
      <c r="G1661" s="338"/>
      <c r="H1661" s="338"/>
      <c r="I1661" s="338"/>
      <c r="J1661" s="338"/>
      <c r="K1661" s="338"/>
      <c r="L1661" s="338"/>
      <c r="M1661" s="338"/>
      <c r="N1661" s="338"/>
      <c r="O1661" s="338"/>
      <c r="P1661" s="338"/>
      <c r="Q1661" s="338"/>
      <c r="R1661" s="338"/>
    </row>
    <row r="1662" spans="1:18" x14ac:dyDescent="0.2">
      <c r="A1662" t="s">
        <v>353</v>
      </c>
      <c r="B1662" s="243" t="str">
        <f>VLOOKUP(A1662,'Web Based Remittances'!A:C,3,0)</f>
        <v>128h609d</v>
      </c>
      <c r="C1662" t="s">
        <v>216</v>
      </c>
      <c r="D1662" t="s">
        <v>217</v>
      </c>
      <c r="E1662">
        <v>4191110</v>
      </c>
      <c r="F1662" s="338"/>
      <c r="G1662" s="338"/>
      <c r="H1662" s="338"/>
      <c r="I1662" s="338"/>
      <c r="J1662" s="338"/>
      <c r="K1662" s="338"/>
      <c r="L1662" s="338"/>
      <c r="M1662" s="338"/>
      <c r="N1662" s="338"/>
      <c r="O1662" s="338"/>
      <c r="P1662" s="338"/>
      <c r="Q1662" s="338"/>
      <c r="R1662" s="338"/>
    </row>
    <row r="1663" spans="1:18" x14ac:dyDescent="0.2">
      <c r="A1663" t="s">
        <v>353</v>
      </c>
      <c r="B1663" s="243" t="str">
        <f>VLOOKUP(A1663,'Web Based Remittances'!A:C,3,0)</f>
        <v>128h609d</v>
      </c>
      <c r="C1663" t="s">
        <v>218</v>
      </c>
      <c r="D1663" t="s">
        <v>219</v>
      </c>
      <c r="E1663">
        <v>4191600</v>
      </c>
      <c r="F1663" s="338"/>
      <c r="G1663" s="338"/>
      <c r="H1663" s="338"/>
      <c r="I1663" s="338"/>
      <c r="J1663" s="338"/>
      <c r="K1663" s="338"/>
      <c r="L1663" s="338"/>
      <c r="M1663" s="338"/>
      <c r="N1663" s="338"/>
      <c r="O1663" s="338"/>
      <c r="P1663" s="338"/>
      <c r="Q1663" s="338"/>
      <c r="R1663" s="338"/>
    </row>
    <row r="1664" spans="1:18" x14ac:dyDescent="0.2">
      <c r="A1664" t="s">
        <v>353</v>
      </c>
      <c r="B1664" s="243" t="str">
        <f>VLOOKUP(A1664,'Web Based Remittances'!A:C,3,0)</f>
        <v>128h609d</v>
      </c>
      <c r="C1664" t="s">
        <v>220</v>
      </c>
      <c r="D1664" t="s">
        <v>221</v>
      </c>
      <c r="E1664">
        <v>4191610</v>
      </c>
    </row>
    <row r="1665" spans="1:18" x14ac:dyDescent="0.2">
      <c r="A1665" t="s">
        <v>353</v>
      </c>
      <c r="B1665" s="243" t="str">
        <f>VLOOKUP(A1665,'Web Based Remittances'!A:C,3,0)</f>
        <v>128h609d</v>
      </c>
      <c r="C1665" t="s">
        <v>222</v>
      </c>
      <c r="D1665" t="s">
        <v>223</v>
      </c>
      <c r="E1665">
        <v>4190410</v>
      </c>
      <c r="F1665" s="338"/>
      <c r="M1665" s="338"/>
      <c r="N1665" s="338"/>
      <c r="O1665" s="338"/>
      <c r="P1665" s="338"/>
      <c r="Q1665" s="338"/>
      <c r="R1665" s="338"/>
    </row>
    <row r="1666" spans="1:18" x14ac:dyDescent="0.2">
      <c r="A1666" t="s">
        <v>353</v>
      </c>
      <c r="B1666" s="243" t="str">
        <f>VLOOKUP(A1666,'Web Based Remittances'!A:C,3,0)</f>
        <v>128h609d</v>
      </c>
      <c r="C1666" t="s">
        <v>224</v>
      </c>
      <c r="D1666" t="s">
        <v>225</v>
      </c>
      <c r="E1666">
        <v>4190420</v>
      </c>
      <c r="F1666" s="338"/>
    </row>
    <row r="1667" spans="1:18" x14ac:dyDescent="0.2">
      <c r="A1667" t="s">
        <v>353</v>
      </c>
      <c r="B1667" s="243" t="str">
        <f>VLOOKUP(A1667,'Web Based Remittances'!A:C,3,0)</f>
        <v>128h609d</v>
      </c>
      <c r="C1667" t="s">
        <v>226</v>
      </c>
      <c r="D1667" t="s">
        <v>227</v>
      </c>
      <c r="E1667">
        <v>4190200</v>
      </c>
      <c r="F1667" s="338"/>
    </row>
    <row r="1668" spans="1:18" x14ac:dyDescent="0.2">
      <c r="A1668" t="s">
        <v>353</v>
      </c>
      <c r="B1668" s="243" t="str">
        <f>VLOOKUP(A1668,'Web Based Remittances'!A:C,3,0)</f>
        <v>128h609d</v>
      </c>
      <c r="C1668" t="s">
        <v>228</v>
      </c>
      <c r="D1668" t="s">
        <v>229</v>
      </c>
      <c r="E1668">
        <v>4190386</v>
      </c>
    </row>
    <row r="1669" spans="1:18" x14ac:dyDescent="0.2">
      <c r="A1669" t="s">
        <v>353</v>
      </c>
      <c r="B1669" s="243" t="str">
        <f>VLOOKUP(A1669,'Web Based Remittances'!A:C,3,0)</f>
        <v>128h609d</v>
      </c>
      <c r="C1669" t="s">
        <v>230</v>
      </c>
      <c r="D1669" t="s">
        <v>231</v>
      </c>
      <c r="E1669">
        <v>4190387</v>
      </c>
    </row>
    <row r="1670" spans="1:18" x14ac:dyDescent="0.2">
      <c r="A1670" t="s">
        <v>353</v>
      </c>
      <c r="B1670" s="243" t="str">
        <f>VLOOKUP(A1670,'Web Based Remittances'!A:C,3,0)</f>
        <v>128h609d</v>
      </c>
      <c r="C1670" t="s">
        <v>232</v>
      </c>
      <c r="D1670" t="s">
        <v>233</v>
      </c>
      <c r="E1670">
        <v>4190388</v>
      </c>
      <c r="F1670" s="338"/>
      <c r="G1670" s="338"/>
      <c r="H1670" s="338"/>
      <c r="I1670" s="338"/>
      <c r="J1670" s="338"/>
      <c r="K1670" s="338"/>
      <c r="L1670" s="338"/>
      <c r="M1670" s="338"/>
      <c r="N1670" s="338"/>
      <c r="O1670" s="338"/>
      <c r="P1670" s="338"/>
      <c r="Q1670" s="338"/>
      <c r="R1670" s="338"/>
    </row>
    <row r="1671" spans="1:18" x14ac:dyDescent="0.2">
      <c r="A1671" t="s">
        <v>353</v>
      </c>
      <c r="B1671" s="243" t="str">
        <f>VLOOKUP(A1671,'Web Based Remittances'!A:C,3,0)</f>
        <v>128h609d</v>
      </c>
      <c r="C1671" t="s">
        <v>234</v>
      </c>
      <c r="D1671" t="s">
        <v>235</v>
      </c>
      <c r="E1671">
        <v>4190380</v>
      </c>
      <c r="F1671" s="338"/>
      <c r="G1671" s="338"/>
      <c r="H1671" s="338"/>
      <c r="I1671" s="338"/>
      <c r="J1671" s="338"/>
      <c r="K1671" s="338"/>
      <c r="L1671" s="338"/>
      <c r="M1671" s="338"/>
      <c r="N1671" s="338"/>
      <c r="O1671" s="338"/>
      <c r="P1671" s="338"/>
      <c r="Q1671" s="338"/>
      <c r="R1671" s="338"/>
    </row>
    <row r="1672" spans="1:18" x14ac:dyDescent="0.2">
      <c r="A1672" t="s">
        <v>353</v>
      </c>
      <c r="B1672" s="243" t="str">
        <f>VLOOKUP(A1672,'Web Based Remittances'!A:C,3,0)</f>
        <v>128h609d</v>
      </c>
      <c r="C1672" t="s">
        <v>236</v>
      </c>
      <c r="D1672" t="s">
        <v>237</v>
      </c>
      <c r="E1672">
        <v>4190205</v>
      </c>
      <c r="F1672" s="338"/>
    </row>
    <row r="1673" spans="1:18" x14ac:dyDescent="0.2">
      <c r="A1673" t="s">
        <v>353</v>
      </c>
      <c r="B1673" s="243" t="str">
        <f>VLOOKUP(A1673,'Web Based Remittances'!A:C,3,0)</f>
        <v>128h609d</v>
      </c>
      <c r="C1673" t="s">
        <v>238</v>
      </c>
      <c r="D1673" t="s">
        <v>239</v>
      </c>
      <c r="E1673">
        <v>4190210</v>
      </c>
      <c r="F1673" s="338"/>
      <c r="G1673" s="338"/>
      <c r="H1673" s="338"/>
      <c r="I1673" s="338"/>
      <c r="J1673" s="338"/>
      <c r="K1673" s="338"/>
      <c r="L1673" s="338"/>
      <c r="M1673" s="338"/>
      <c r="N1673" s="338"/>
      <c r="O1673" s="338"/>
      <c r="P1673" s="338"/>
      <c r="Q1673" s="338"/>
      <c r="R1673" s="338"/>
    </row>
    <row r="1674" spans="1:18" x14ac:dyDescent="0.2">
      <c r="A1674" t="s">
        <v>353</v>
      </c>
      <c r="B1674" s="243" t="str">
        <f>VLOOKUP(A1674,'Web Based Remittances'!A:C,3,0)</f>
        <v>128h609d</v>
      </c>
      <c r="C1674" t="s">
        <v>14</v>
      </c>
      <c r="D1674" t="s">
        <v>240</v>
      </c>
      <c r="E1674">
        <v>6110000</v>
      </c>
    </row>
    <row r="1675" spans="1:18" x14ac:dyDescent="0.2">
      <c r="A1675" t="s">
        <v>353</v>
      </c>
      <c r="B1675" s="243" t="str">
        <f>VLOOKUP(A1675,'Web Based Remittances'!A:C,3,0)</f>
        <v>128h609d</v>
      </c>
      <c r="C1675" t="s">
        <v>23</v>
      </c>
      <c r="D1675" t="s">
        <v>241</v>
      </c>
      <c r="E1675">
        <v>6110020</v>
      </c>
      <c r="F1675" s="338"/>
      <c r="G1675" s="338"/>
      <c r="H1675" s="338"/>
      <c r="I1675" s="338"/>
      <c r="J1675" s="338"/>
      <c r="K1675" s="338"/>
      <c r="L1675" s="338"/>
      <c r="M1675" s="338"/>
      <c r="N1675" s="338"/>
      <c r="O1675" s="338"/>
      <c r="P1675" s="338"/>
      <c r="Q1675" s="338"/>
      <c r="R1675" s="338"/>
    </row>
    <row r="1676" spans="1:18" x14ac:dyDescent="0.2">
      <c r="A1676" t="s">
        <v>353</v>
      </c>
      <c r="B1676" s="243" t="str">
        <f>VLOOKUP(A1676,'Web Based Remittances'!A:C,3,0)</f>
        <v>128h609d</v>
      </c>
      <c r="C1676" t="s">
        <v>31</v>
      </c>
      <c r="D1676" t="s">
        <v>242</v>
      </c>
      <c r="E1676">
        <v>6110600</v>
      </c>
      <c r="F1676" s="338"/>
      <c r="G1676" s="338"/>
    </row>
    <row r="1677" spans="1:18" x14ac:dyDescent="0.2">
      <c r="A1677" t="s">
        <v>353</v>
      </c>
      <c r="B1677" s="243" t="str">
        <f>VLOOKUP(A1677,'Web Based Remittances'!A:C,3,0)</f>
        <v>128h609d</v>
      </c>
      <c r="C1677" t="s">
        <v>38</v>
      </c>
      <c r="D1677" t="s">
        <v>243</v>
      </c>
      <c r="E1677">
        <v>6110720</v>
      </c>
    </row>
    <row r="1678" spans="1:18" x14ac:dyDescent="0.2">
      <c r="A1678" t="s">
        <v>353</v>
      </c>
      <c r="B1678" s="243" t="str">
        <f>VLOOKUP(A1678,'Web Based Remittances'!A:C,3,0)</f>
        <v>128h609d</v>
      </c>
      <c r="C1678" t="s">
        <v>42</v>
      </c>
      <c r="D1678" t="s">
        <v>244</v>
      </c>
      <c r="E1678">
        <v>6110860</v>
      </c>
      <c r="F1678" s="338"/>
      <c r="G1678" s="338"/>
      <c r="H1678" s="338"/>
      <c r="I1678" s="338"/>
      <c r="J1678" s="338"/>
      <c r="K1678" s="338"/>
      <c r="L1678" s="338"/>
      <c r="M1678" s="338"/>
      <c r="N1678" s="338"/>
      <c r="O1678" s="338"/>
      <c r="P1678" s="338"/>
      <c r="Q1678" s="338"/>
      <c r="R1678" s="338"/>
    </row>
    <row r="1679" spans="1:18" x14ac:dyDescent="0.2">
      <c r="A1679" t="s">
        <v>353</v>
      </c>
      <c r="B1679" s="243" t="str">
        <f>VLOOKUP(A1679,'Web Based Remittances'!A:C,3,0)</f>
        <v>128h609d</v>
      </c>
      <c r="C1679" t="s">
        <v>46</v>
      </c>
      <c r="D1679" t="s">
        <v>245</v>
      </c>
      <c r="E1679">
        <v>6110800</v>
      </c>
      <c r="F1679" s="338"/>
    </row>
    <row r="1680" spans="1:18" x14ac:dyDescent="0.2">
      <c r="A1680" t="s">
        <v>353</v>
      </c>
      <c r="B1680" s="243" t="str">
        <f>VLOOKUP(A1680,'Web Based Remittances'!A:C,3,0)</f>
        <v>128h609d</v>
      </c>
      <c r="C1680" t="s">
        <v>50</v>
      </c>
      <c r="D1680" t="s">
        <v>246</v>
      </c>
      <c r="E1680">
        <v>6110640</v>
      </c>
      <c r="F1680" s="338"/>
    </row>
    <row r="1681" spans="1:18" x14ac:dyDescent="0.2">
      <c r="A1681" t="s">
        <v>353</v>
      </c>
      <c r="B1681" s="243" t="str">
        <f>VLOOKUP(A1681,'Web Based Remittances'!A:C,3,0)</f>
        <v>128h609d</v>
      </c>
      <c r="C1681" t="s">
        <v>247</v>
      </c>
      <c r="D1681" t="s">
        <v>248</v>
      </c>
      <c r="E1681">
        <v>6116300</v>
      </c>
      <c r="F1681" s="338"/>
      <c r="G1681" s="338"/>
      <c r="H1681" s="338"/>
      <c r="I1681" s="338"/>
      <c r="J1681" s="338"/>
      <c r="K1681" s="338"/>
      <c r="L1681" s="338"/>
      <c r="M1681" s="338"/>
      <c r="N1681" s="338"/>
      <c r="O1681" s="338"/>
      <c r="P1681" s="338"/>
      <c r="Q1681" s="338"/>
      <c r="R1681" s="338"/>
    </row>
    <row r="1682" spans="1:18" x14ac:dyDescent="0.2">
      <c r="A1682" t="s">
        <v>353</v>
      </c>
      <c r="B1682" s="243" t="str">
        <f>VLOOKUP(A1682,'Web Based Remittances'!A:C,3,0)</f>
        <v>128h609d</v>
      </c>
      <c r="C1682" t="s">
        <v>249</v>
      </c>
      <c r="D1682" t="s">
        <v>250</v>
      </c>
      <c r="E1682">
        <v>6116200</v>
      </c>
    </row>
    <row r="1683" spans="1:18" x14ac:dyDescent="0.2">
      <c r="A1683" t="s">
        <v>353</v>
      </c>
      <c r="B1683" s="243" t="str">
        <f>VLOOKUP(A1683,'Web Based Remittances'!A:C,3,0)</f>
        <v>128h609d</v>
      </c>
      <c r="C1683" t="s">
        <v>251</v>
      </c>
      <c r="D1683" t="s">
        <v>252</v>
      </c>
      <c r="E1683">
        <v>6116610</v>
      </c>
    </row>
    <row r="1684" spans="1:18" x14ac:dyDescent="0.2">
      <c r="A1684" t="s">
        <v>353</v>
      </c>
      <c r="B1684" s="243" t="str">
        <f>VLOOKUP(A1684,'Web Based Remittances'!A:C,3,0)</f>
        <v>128h609d</v>
      </c>
      <c r="C1684" t="s">
        <v>253</v>
      </c>
      <c r="D1684" t="s">
        <v>254</v>
      </c>
      <c r="E1684">
        <v>6116600</v>
      </c>
    </row>
    <row r="1685" spans="1:18" x14ac:dyDescent="0.2">
      <c r="A1685" t="s">
        <v>353</v>
      </c>
      <c r="B1685" s="243" t="str">
        <f>VLOOKUP(A1685,'Web Based Remittances'!A:C,3,0)</f>
        <v>128h609d</v>
      </c>
      <c r="C1685" t="s">
        <v>255</v>
      </c>
      <c r="D1685" t="s">
        <v>256</v>
      </c>
      <c r="E1685">
        <v>6121000</v>
      </c>
    </row>
    <row r="1686" spans="1:18" x14ac:dyDescent="0.2">
      <c r="A1686" t="s">
        <v>353</v>
      </c>
      <c r="B1686" s="243" t="str">
        <f>VLOOKUP(A1686,'Web Based Remittances'!A:C,3,0)</f>
        <v>128h609d</v>
      </c>
      <c r="C1686" t="s">
        <v>257</v>
      </c>
      <c r="D1686" t="s">
        <v>258</v>
      </c>
      <c r="E1686">
        <v>6122310</v>
      </c>
      <c r="F1686" s="338"/>
      <c r="K1686" s="338"/>
    </row>
    <row r="1687" spans="1:18" x14ac:dyDescent="0.2">
      <c r="A1687" t="s">
        <v>353</v>
      </c>
      <c r="B1687" s="243" t="str">
        <f>VLOOKUP(A1687,'Web Based Remittances'!A:C,3,0)</f>
        <v>128h609d</v>
      </c>
      <c r="C1687" t="s">
        <v>259</v>
      </c>
      <c r="D1687" t="s">
        <v>260</v>
      </c>
      <c r="E1687">
        <v>6122110</v>
      </c>
    </row>
    <row r="1688" spans="1:18" x14ac:dyDescent="0.2">
      <c r="A1688" t="s">
        <v>353</v>
      </c>
      <c r="B1688" s="243" t="str">
        <f>VLOOKUP(A1688,'Web Based Remittances'!A:C,3,0)</f>
        <v>128h609d</v>
      </c>
      <c r="C1688" t="s">
        <v>261</v>
      </c>
      <c r="D1688" t="s">
        <v>262</v>
      </c>
      <c r="E1688">
        <v>6120800</v>
      </c>
    </row>
    <row r="1689" spans="1:18" x14ac:dyDescent="0.2">
      <c r="A1689" t="s">
        <v>353</v>
      </c>
      <c r="B1689" s="243" t="str">
        <f>VLOOKUP(A1689,'Web Based Remittances'!A:C,3,0)</f>
        <v>128h609d</v>
      </c>
      <c r="C1689" t="s">
        <v>263</v>
      </c>
      <c r="D1689" t="s">
        <v>264</v>
      </c>
      <c r="E1689">
        <v>6120220</v>
      </c>
    </row>
    <row r="1690" spans="1:18" x14ac:dyDescent="0.2">
      <c r="A1690" t="s">
        <v>353</v>
      </c>
      <c r="B1690" s="243" t="str">
        <f>VLOOKUP(A1690,'Web Based Remittances'!A:C,3,0)</f>
        <v>128h609d</v>
      </c>
      <c r="C1690" t="s">
        <v>265</v>
      </c>
      <c r="D1690" t="s">
        <v>266</v>
      </c>
      <c r="E1690">
        <v>6120600</v>
      </c>
      <c r="F1690" s="338"/>
      <c r="K1690" s="338"/>
    </row>
    <row r="1691" spans="1:18" x14ac:dyDescent="0.2">
      <c r="A1691" t="s">
        <v>353</v>
      </c>
      <c r="B1691" s="243" t="str">
        <f>VLOOKUP(A1691,'Web Based Remittances'!A:C,3,0)</f>
        <v>128h609d</v>
      </c>
      <c r="C1691" t="s">
        <v>267</v>
      </c>
      <c r="D1691" t="s">
        <v>268</v>
      </c>
      <c r="E1691">
        <v>6120400</v>
      </c>
    </row>
    <row r="1692" spans="1:18" x14ac:dyDescent="0.2">
      <c r="A1692" t="s">
        <v>353</v>
      </c>
      <c r="B1692" s="243" t="str">
        <f>VLOOKUP(A1692,'Web Based Remittances'!A:C,3,0)</f>
        <v>128h609d</v>
      </c>
      <c r="C1692" t="s">
        <v>269</v>
      </c>
      <c r="D1692" t="s">
        <v>270</v>
      </c>
      <c r="E1692">
        <v>6140130</v>
      </c>
    </row>
    <row r="1693" spans="1:18" x14ac:dyDescent="0.2">
      <c r="A1693" t="s">
        <v>353</v>
      </c>
      <c r="B1693" s="243" t="str">
        <f>VLOOKUP(A1693,'Web Based Remittances'!A:C,3,0)</f>
        <v>128h609d</v>
      </c>
      <c r="C1693" t="s">
        <v>271</v>
      </c>
      <c r="D1693" t="s">
        <v>272</v>
      </c>
      <c r="E1693">
        <v>6142460</v>
      </c>
      <c r="F1693" s="338"/>
      <c r="G1693" s="338"/>
      <c r="H1693" s="338"/>
      <c r="I1693" s="338"/>
      <c r="J1693" s="338"/>
      <c r="K1693" s="338"/>
      <c r="L1693" s="338"/>
      <c r="M1693" s="338"/>
      <c r="N1693" s="338"/>
      <c r="O1693" s="338"/>
      <c r="P1693" s="338"/>
      <c r="Q1693" s="338"/>
      <c r="R1693" s="338"/>
    </row>
    <row r="1694" spans="1:18" x14ac:dyDescent="0.2">
      <c r="A1694" t="s">
        <v>353</v>
      </c>
      <c r="B1694" s="243" t="str">
        <f>VLOOKUP(A1694,'Web Based Remittances'!A:C,3,0)</f>
        <v>128h609d</v>
      </c>
      <c r="C1694" t="s">
        <v>273</v>
      </c>
      <c r="D1694" t="s">
        <v>274</v>
      </c>
      <c r="E1694">
        <v>6142431</v>
      </c>
      <c r="F1694" s="338"/>
      <c r="G1694" s="338"/>
      <c r="H1694" s="338"/>
      <c r="I1694" s="338"/>
      <c r="J1694" s="338"/>
      <c r="K1694" s="338"/>
      <c r="L1694" s="338"/>
      <c r="M1694" s="338"/>
      <c r="N1694" s="338"/>
      <c r="O1694" s="338"/>
      <c r="P1694" s="338"/>
      <c r="Q1694" s="338"/>
      <c r="R1694" s="338"/>
    </row>
    <row r="1695" spans="1:18" x14ac:dyDescent="0.2">
      <c r="A1695" t="s">
        <v>353</v>
      </c>
      <c r="B1695" s="243" t="str">
        <f>VLOOKUP(A1695,'Web Based Remittances'!A:C,3,0)</f>
        <v>128h609d</v>
      </c>
      <c r="C1695" t="s">
        <v>275</v>
      </c>
      <c r="D1695" t="s">
        <v>276</v>
      </c>
      <c r="E1695">
        <v>6142432</v>
      </c>
      <c r="F1695" s="338"/>
      <c r="G1695" s="338"/>
      <c r="H1695" s="338"/>
      <c r="I1695" s="338"/>
      <c r="J1695" s="338"/>
      <c r="K1695" s="338"/>
      <c r="L1695" s="338"/>
      <c r="M1695" s="338"/>
      <c r="N1695" s="338"/>
      <c r="O1695" s="338"/>
      <c r="P1695" s="338"/>
      <c r="Q1695" s="338"/>
      <c r="R1695" s="338"/>
    </row>
    <row r="1696" spans="1:18" x14ac:dyDescent="0.2">
      <c r="A1696" t="s">
        <v>353</v>
      </c>
      <c r="B1696" s="243" t="str">
        <f>VLOOKUP(A1696,'Web Based Remittances'!A:C,3,0)</f>
        <v>128h609d</v>
      </c>
      <c r="C1696" t="s">
        <v>277</v>
      </c>
      <c r="D1696" t="s">
        <v>278</v>
      </c>
      <c r="E1696">
        <v>6142430</v>
      </c>
      <c r="F1696" s="338"/>
      <c r="I1696" s="338"/>
      <c r="L1696" s="338"/>
      <c r="O1696" s="338"/>
      <c r="R1696" s="338"/>
    </row>
    <row r="1697" spans="1:18" x14ac:dyDescent="0.2">
      <c r="A1697" t="s">
        <v>353</v>
      </c>
      <c r="B1697" s="243" t="str">
        <f>VLOOKUP(A1697,'Web Based Remittances'!A:C,3,0)</f>
        <v>128h609d</v>
      </c>
      <c r="C1697" t="s">
        <v>279</v>
      </c>
      <c r="D1697" t="s">
        <v>280</v>
      </c>
      <c r="E1697">
        <v>6142433</v>
      </c>
    </row>
    <row r="1698" spans="1:18" x14ac:dyDescent="0.2">
      <c r="A1698" t="s">
        <v>353</v>
      </c>
      <c r="B1698" s="243" t="str">
        <f>VLOOKUP(A1698,'Web Based Remittances'!A:C,3,0)</f>
        <v>128h609d</v>
      </c>
      <c r="C1698" t="s">
        <v>281</v>
      </c>
      <c r="D1698" t="s">
        <v>282</v>
      </c>
      <c r="E1698">
        <v>6142440</v>
      </c>
      <c r="F1698" s="338"/>
      <c r="J1698" s="338"/>
      <c r="R1698" s="338"/>
    </row>
    <row r="1699" spans="1:18" x14ac:dyDescent="0.2">
      <c r="A1699" t="s">
        <v>353</v>
      </c>
      <c r="B1699" s="243" t="str">
        <f>VLOOKUP(A1699,'Web Based Remittances'!A:C,3,0)</f>
        <v>128h609d</v>
      </c>
      <c r="C1699" t="s">
        <v>283</v>
      </c>
      <c r="D1699" t="s">
        <v>284</v>
      </c>
      <c r="E1699">
        <v>6142434</v>
      </c>
      <c r="F1699" s="338"/>
      <c r="G1699" s="338"/>
      <c r="H1699" s="338"/>
      <c r="I1699" s="338"/>
      <c r="J1699" s="338"/>
      <c r="K1699" s="338"/>
      <c r="L1699" s="338"/>
      <c r="M1699" s="338"/>
      <c r="N1699" s="338"/>
      <c r="O1699" s="338"/>
      <c r="P1699" s="338"/>
      <c r="Q1699" s="338"/>
      <c r="R1699" s="338"/>
    </row>
    <row r="1700" spans="1:18" x14ac:dyDescent="0.2">
      <c r="A1700" t="s">
        <v>353</v>
      </c>
      <c r="B1700" s="243" t="str">
        <f>VLOOKUP(A1700,'Web Based Remittances'!A:C,3,0)</f>
        <v>128h609d</v>
      </c>
      <c r="C1700" t="s">
        <v>285</v>
      </c>
      <c r="D1700" t="s">
        <v>286</v>
      </c>
      <c r="E1700">
        <v>6146100</v>
      </c>
      <c r="F1700" s="338"/>
    </row>
    <row r="1701" spans="1:18" x14ac:dyDescent="0.2">
      <c r="A1701" t="s">
        <v>353</v>
      </c>
      <c r="B1701" s="243" t="str">
        <f>VLOOKUP(A1701,'Web Based Remittances'!A:C,3,0)</f>
        <v>128h609d</v>
      </c>
      <c r="C1701" t="s">
        <v>287</v>
      </c>
      <c r="D1701" t="s">
        <v>288</v>
      </c>
      <c r="E1701">
        <v>6140000</v>
      </c>
      <c r="F1701" s="338"/>
      <c r="G1701" s="338"/>
      <c r="H1701" s="338"/>
      <c r="I1701" s="338"/>
      <c r="J1701" s="338"/>
      <c r="L1701" s="338"/>
      <c r="M1701" s="338"/>
      <c r="N1701" s="338"/>
      <c r="O1701" s="338"/>
      <c r="P1701" s="338"/>
      <c r="Q1701" s="338"/>
      <c r="R1701" s="338"/>
    </row>
    <row r="1702" spans="1:18" x14ac:dyDescent="0.2">
      <c r="A1702" t="s">
        <v>353</v>
      </c>
      <c r="B1702" s="243" t="str">
        <f>VLOOKUP(A1702,'Web Based Remittances'!A:C,3,0)</f>
        <v>128h609d</v>
      </c>
      <c r="C1702" t="s">
        <v>289</v>
      </c>
      <c r="D1702" t="s">
        <v>290</v>
      </c>
      <c r="E1702">
        <v>6121600</v>
      </c>
    </row>
    <row r="1703" spans="1:18" x14ac:dyDescent="0.2">
      <c r="A1703" t="s">
        <v>353</v>
      </c>
      <c r="B1703" s="243" t="str">
        <f>VLOOKUP(A1703,'Web Based Remittances'!A:C,3,0)</f>
        <v>128h609d</v>
      </c>
      <c r="C1703" t="s">
        <v>291</v>
      </c>
      <c r="D1703" t="s">
        <v>292</v>
      </c>
      <c r="E1703">
        <v>6151110</v>
      </c>
    </row>
    <row r="1704" spans="1:18" x14ac:dyDescent="0.2">
      <c r="A1704" t="s">
        <v>353</v>
      </c>
      <c r="B1704" s="243" t="str">
        <f>VLOOKUP(A1704,'Web Based Remittances'!A:C,3,0)</f>
        <v>128h609d</v>
      </c>
      <c r="C1704" t="s">
        <v>293</v>
      </c>
      <c r="D1704" t="s">
        <v>294</v>
      </c>
      <c r="E1704">
        <v>6140200</v>
      </c>
    </row>
    <row r="1705" spans="1:18" x14ac:dyDescent="0.2">
      <c r="A1705" t="s">
        <v>353</v>
      </c>
      <c r="B1705" s="243" t="str">
        <f>VLOOKUP(A1705,'Web Based Remittances'!A:C,3,0)</f>
        <v>128h609d</v>
      </c>
      <c r="C1705" t="s">
        <v>295</v>
      </c>
      <c r="D1705" t="s">
        <v>296</v>
      </c>
      <c r="E1705">
        <v>6111000</v>
      </c>
    </row>
    <row r="1706" spans="1:18" x14ac:dyDescent="0.2">
      <c r="A1706" t="s">
        <v>353</v>
      </c>
      <c r="B1706" s="243" t="str">
        <f>VLOOKUP(A1706,'Web Based Remittances'!A:C,3,0)</f>
        <v>128h609d</v>
      </c>
      <c r="C1706" t="s">
        <v>297</v>
      </c>
      <c r="D1706" t="s">
        <v>298</v>
      </c>
      <c r="E1706">
        <v>6170100</v>
      </c>
    </row>
    <row r="1707" spans="1:18" x14ac:dyDescent="0.2">
      <c r="A1707" t="s">
        <v>353</v>
      </c>
      <c r="B1707" s="243" t="str">
        <f>VLOOKUP(A1707,'Web Based Remittances'!A:C,3,0)</f>
        <v>128h609d</v>
      </c>
      <c r="C1707" t="s">
        <v>299</v>
      </c>
      <c r="D1707" t="s">
        <v>300</v>
      </c>
      <c r="E1707">
        <v>6170110</v>
      </c>
    </row>
    <row r="1708" spans="1:18" x14ac:dyDescent="0.2">
      <c r="A1708" t="s">
        <v>353</v>
      </c>
      <c r="B1708" s="243" t="str">
        <f>VLOOKUP(A1708,'Web Based Remittances'!A:C,3,0)</f>
        <v>128h609d</v>
      </c>
      <c r="C1708" t="s">
        <v>301</v>
      </c>
      <c r="D1708" t="s">
        <v>302</v>
      </c>
      <c r="E1708">
        <v>6181400</v>
      </c>
    </row>
    <row r="1709" spans="1:18" x14ac:dyDescent="0.2">
      <c r="A1709" t="s">
        <v>353</v>
      </c>
      <c r="B1709" s="243" t="str">
        <f>VLOOKUP(A1709,'Web Based Remittances'!A:C,3,0)</f>
        <v>128h609d</v>
      </c>
      <c r="C1709" t="s">
        <v>303</v>
      </c>
      <c r="D1709" t="s">
        <v>304</v>
      </c>
      <c r="E1709">
        <v>6181500</v>
      </c>
      <c r="F1709" s="338"/>
      <c r="G1709" s="338"/>
    </row>
    <row r="1710" spans="1:18" x14ac:dyDescent="0.2">
      <c r="A1710" t="s">
        <v>353</v>
      </c>
      <c r="B1710" s="243" t="str">
        <f>VLOOKUP(A1710,'Web Based Remittances'!A:C,3,0)</f>
        <v>128h609d</v>
      </c>
      <c r="C1710" t="s">
        <v>305</v>
      </c>
      <c r="D1710" t="s">
        <v>306</v>
      </c>
      <c r="E1710">
        <v>6110610</v>
      </c>
    </row>
    <row r="1711" spans="1:18" x14ac:dyDescent="0.2">
      <c r="A1711" t="s">
        <v>353</v>
      </c>
      <c r="B1711" s="243" t="str">
        <f>VLOOKUP(A1711,'Web Based Remittances'!A:C,3,0)</f>
        <v>128h609d</v>
      </c>
      <c r="C1711" t="s">
        <v>307</v>
      </c>
      <c r="D1711" t="s">
        <v>308</v>
      </c>
      <c r="E1711">
        <v>6122340</v>
      </c>
    </row>
    <row r="1712" spans="1:18" x14ac:dyDescent="0.2">
      <c r="A1712" t="s">
        <v>353</v>
      </c>
      <c r="B1712" s="243" t="str">
        <f>VLOOKUP(A1712,'Web Based Remittances'!A:C,3,0)</f>
        <v>128h609d</v>
      </c>
      <c r="C1712" t="s">
        <v>309</v>
      </c>
      <c r="D1712" t="s">
        <v>310</v>
      </c>
      <c r="E1712">
        <v>4190170</v>
      </c>
      <c r="F1712" s="338"/>
      <c r="G1712" s="338"/>
      <c r="H1712" s="338"/>
      <c r="I1712" s="338"/>
      <c r="J1712" s="338"/>
      <c r="K1712" s="338"/>
      <c r="L1712" s="338"/>
      <c r="M1712" s="338"/>
      <c r="N1712" s="338"/>
      <c r="O1712" s="338"/>
      <c r="P1712" s="338"/>
      <c r="Q1712" s="338"/>
      <c r="R1712" s="338"/>
    </row>
    <row r="1713" spans="1:18" x14ac:dyDescent="0.2">
      <c r="A1713" t="s">
        <v>353</v>
      </c>
      <c r="B1713" s="243" t="str">
        <f>VLOOKUP(A1713,'Web Based Remittances'!A:C,3,0)</f>
        <v>128h609d</v>
      </c>
      <c r="C1713" t="s">
        <v>311</v>
      </c>
      <c r="D1713" t="s">
        <v>312</v>
      </c>
      <c r="E1713">
        <v>4190430</v>
      </c>
      <c r="F1713" s="338"/>
      <c r="G1713" s="338"/>
      <c r="H1713" s="338"/>
      <c r="I1713" s="338"/>
      <c r="J1713" s="338"/>
      <c r="L1713" s="338"/>
      <c r="M1713" s="338"/>
      <c r="N1713" s="338"/>
      <c r="O1713" s="338"/>
      <c r="P1713" s="338"/>
      <c r="Q1713" s="338"/>
      <c r="R1713" s="338"/>
    </row>
    <row r="1714" spans="1:18" x14ac:dyDescent="0.2">
      <c r="A1714" t="s">
        <v>353</v>
      </c>
      <c r="B1714" s="243" t="str">
        <f>VLOOKUP(A1714,'Web Based Remittances'!A:C,3,0)</f>
        <v>128h609d</v>
      </c>
      <c r="C1714" t="s">
        <v>313</v>
      </c>
      <c r="D1714" t="s">
        <v>314</v>
      </c>
      <c r="E1714">
        <v>6181510</v>
      </c>
      <c r="F1714" s="338"/>
      <c r="G1714" s="338"/>
      <c r="H1714" s="338"/>
      <c r="I1714" s="338"/>
      <c r="J1714" s="338"/>
      <c r="L1714" s="338"/>
      <c r="M1714" s="338"/>
      <c r="N1714" s="338"/>
      <c r="O1714" s="338"/>
      <c r="P1714" s="338"/>
      <c r="Q1714" s="338"/>
      <c r="R1714" s="338"/>
    </row>
    <row r="1715" spans="1:18" x14ac:dyDescent="0.2">
      <c r="A1715" t="s">
        <v>353</v>
      </c>
      <c r="B1715" s="243" t="str">
        <f>VLOOKUP(A1715,'Web Based Remittances'!A:C,3,0)</f>
        <v>128h609d</v>
      </c>
      <c r="C1715" t="s">
        <v>315</v>
      </c>
      <c r="D1715" t="s">
        <v>316</v>
      </c>
      <c r="E1715">
        <v>6180210</v>
      </c>
      <c r="F1715" s="338"/>
      <c r="G1715" s="338"/>
      <c r="H1715" s="338"/>
      <c r="I1715" s="338"/>
      <c r="J1715" s="338"/>
      <c r="K1715" s="338"/>
      <c r="L1715" s="338"/>
      <c r="M1715" s="338"/>
      <c r="N1715" s="338"/>
      <c r="O1715" s="338"/>
      <c r="P1715" s="338"/>
      <c r="Q1715" s="338"/>
      <c r="R1715" s="338"/>
    </row>
    <row r="1716" spans="1:18" x14ac:dyDescent="0.2">
      <c r="A1716" t="s">
        <v>353</v>
      </c>
      <c r="B1716" s="243" t="str">
        <f>VLOOKUP(A1716,'Web Based Remittances'!A:C,3,0)</f>
        <v>128h609d</v>
      </c>
      <c r="C1716" t="s">
        <v>317</v>
      </c>
      <c r="D1716" t="s">
        <v>318</v>
      </c>
      <c r="E1716">
        <v>6180200</v>
      </c>
      <c r="F1716" s="338"/>
      <c r="G1716" s="338"/>
      <c r="H1716" s="338"/>
      <c r="I1716" s="338"/>
      <c r="J1716" s="338"/>
      <c r="K1716" s="338"/>
      <c r="L1716" s="338"/>
      <c r="M1716" s="338"/>
      <c r="N1716" s="338"/>
      <c r="O1716" s="338"/>
      <c r="P1716" s="338"/>
      <c r="Q1716" s="338"/>
      <c r="R1716" s="338"/>
    </row>
    <row r="1717" spans="1:18" x14ac:dyDescent="0.2">
      <c r="A1717" t="s">
        <v>353</v>
      </c>
      <c r="B1717" s="243" t="str">
        <f>VLOOKUP(A1717,'Web Based Remittances'!A:C,3,0)</f>
        <v>128h609d</v>
      </c>
      <c r="C1717" t="s">
        <v>319</v>
      </c>
      <c r="D1717" t="s">
        <v>320</v>
      </c>
      <c r="E1717">
        <v>6180230</v>
      </c>
      <c r="F1717" s="338"/>
      <c r="G1717" s="338"/>
      <c r="H1717" s="338"/>
      <c r="I1717" s="338"/>
      <c r="J1717" s="338"/>
      <c r="K1717" s="338"/>
      <c r="L1717" s="338"/>
      <c r="M1717" s="338"/>
      <c r="N1717" s="338"/>
      <c r="O1717" s="338"/>
      <c r="P1717" s="338"/>
      <c r="Q1717" s="338"/>
      <c r="R1717" s="338"/>
    </row>
    <row r="1718" spans="1:18" x14ac:dyDescent="0.2">
      <c r="A1718" t="s">
        <v>353</v>
      </c>
      <c r="B1718" s="243" t="str">
        <f>VLOOKUP(A1718,'Web Based Remittances'!A:C,3,0)</f>
        <v>128h609d</v>
      </c>
      <c r="C1718" t="s">
        <v>321</v>
      </c>
      <c r="D1718" t="s">
        <v>272</v>
      </c>
      <c r="E1718">
        <v>6180260</v>
      </c>
      <c r="F1718" s="338"/>
      <c r="G1718" s="338"/>
      <c r="H1718" s="338"/>
      <c r="I1718" s="338"/>
      <c r="J1718" s="338"/>
      <c r="K1718" s="338"/>
      <c r="L1718" s="338"/>
      <c r="M1718" s="338"/>
      <c r="N1718" s="338"/>
      <c r="O1718" s="338"/>
      <c r="P1718" s="338"/>
      <c r="Q1718" s="338"/>
      <c r="R1718" s="338"/>
    </row>
    <row r="1719" spans="1:18" x14ac:dyDescent="0.2">
      <c r="A1719" t="s">
        <v>353</v>
      </c>
      <c r="B1719" s="243" t="str">
        <f>VLOOKUP(A1719,'Web Based Remittances'!A:C,3,0)</f>
        <v>128h609d</v>
      </c>
      <c r="C1719" t="s">
        <v>322</v>
      </c>
      <c r="D1719" t="s">
        <v>323</v>
      </c>
      <c r="E1719">
        <v>6180261</v>
      </c>
      <c r="F1719" s="338"/>
      <c r="R1719" s="338"/>
    </row>
    <row r="1720" spans="1:18" x14ac:dyDescent="0.2">
      <c r="A1720" t="s">
        <v>353</v>
      </c>
      <c r="B1720" s="243" t="str">
        <f>VLOOKUP(A1720,'Web Based Remittances'!A:C,3,0)</f>
        <v>128h609d</v>
      </c>
      <c r="C1720" t="s">
        <v>324</v>
      </c>
      <c r="D1720" t="s">
        <v>325</v>
      </c>
      <c r="E1720">
        <v>6180262</v>
      </c>
      <c r="F1720" s="338"/>
      <c r="N1720" s="338"/>
      <c r="P1720" s="338"/>
    </row>
    <row r="1721" spans="1:18" x14ac:dyDescent="0.2">
      <c r="A1721" t="s">
        <v>353</v>
      </c>
      <c r="B1721" s="243" t="str">
        <f>VLOOKUP(A1721,'Web Based Remittances'!A:C,3,0)</f>
        <v>128h609d</v>
      </c>
      <c r="C1721" t="s">
        <v>326</v>
      </c>
      <c r="D1721" t="s">
        <v>280</v>
      </c>
      <c r="E1721">
        <v>6180263</v>
      </c>
      <c r="F1721" s="338"/>
      <c r="G1721" s="338"/>
      <c r="H1721" s="338"/>
      <c r="I1721" s="338"/>
      <c r="J1721" s="338"/>
      <c r="L1721" s="338"/>
      <c r="M1721" s="338"/>
      <c r="N1721" s="338"/>
      <c r="O1721" s="338"/>
      <c r="P1721" s="338"/>
      <c r="Q1721" s="338"/>
      <c r="R1721" s="338"/>
    </row>
    <row r="1722" spans="1:18" x14ac:dyDescent="0.2">
      <c r="A1722" t="s">
        <v>353</v>
      </c>
      <c r="B1722" s="243" t="str">
        <f>VLOOKUP(A1722,'Web Based Remittances'!A:C,3,0)</f>
        <v>128h609d</v>
      </c>
      <c r="C1722" t="s">
        <v>327</v>
      </c>
      <c r="D1722" t="s">
        <v>328</v>
      </c>
      <c r="E1722">
        <v>6180264</v>
      </c>
      <c r="F1722" s="338"/>
      <c r="G1722" s="338"/>
      <c r="H1722" s="338"/>
      <c r="I1722" s="338"/>
      <c r="J1722" s="338"/>
      <c r="K1722" s="338"/>
      <c r="L1722" s="338"/>
      <c r="M1722" s="338"/>
      <c r="N1722" s="338"/>
      <c r="O1722" s="338"/>
      <c r="P1722" s="338"/>
      <c r="Q1722" s="338"/>
      <c r="R1722" s="338"/>
    </row>
    <row r="1723" spans="1:18" x14ac:dyDescent="0.2">
      <c r="A1723" t="s">
        <v>354</v>
      </c>
      <c r="B1723" s="243" t="str">
        <f>VLOOKUP(A1723,'Web Based Remittances'!A:C,3,0)</f>
        <v>283y650v</v>
      </c>
      <c r="C1723" t="s">
        <v>200</v>
      </c>
      <c r="D1723" t="s">
        <v>201</v>
      </c>
      <c r="E1723">
        <v>4190105</v>
      </c>
      <c r="F1723" s="338"/>
      <c r="G1723" s="338"/>
      <c r="I1723" s="338"/>
      <c r="J1723" s="338"/>
      <c r="P1723" s="338"/>
      <c r="R1723" s="338"/>
    </row>
    <row r="1724" spans="1:18" x14ac:dyDescent="0.2">
      <c r="A1724" t="s">
        <v>354</v>
      </c>
      <c r="B1724" s="243" t="str">
        <f>VLOOKUP(A1724,'Web Based Remittances'!A:C,3,0)</f>
        <v>283y650v</v>
      </c>
      <c r="C1724" t="s">
        <v>202</v>
      </c>
      <c r="D1724" t="s">
        <v>203</v>
      </c>
      <c r="E1724">
        <v>4190110</v>
      </c>
      <c r="F1724" s="338"/>
      <c r="I1724" s="338"/>
      <c r="L1724" s="338"/>
      <c r="M1724" s="338"/>
      <c r="N1724" s="338"/>
      <c r="O1724" s="338"/>
      <c r="P1724" s="338"/>
      <c r="Q1724" s="338"/>
      <c r="R1724" s="338"/>
    </row>
    <row r="1725" spans="1:18" x14ac:dyDescent="0.2">
      <c r="A1725" t="s">
        <v>354</v>
      </c>
      <c r="B1725" s="243" t="str">
        <f>VLOOKUP(A1725,'Web Based Remittances'!A:C,3,0)</f>
        <v>283y650v</v>
      </c>
      <c r="C1725" t="s">
        <v>204</v>
      </c>
      <c r="D1725" t="s">
        <v>205</v>
      </c>
      <c r="E1725">
        <v>4190120</v>
      </c>
      <c r="F1725" s="338"/>
      <c r="R1725" s="338"/>
    </row>
    <row r="1726" spans="1:18" x14ac:dyDescent="0.2">
      <c r="A1726" t="s">
        <v>354</v>
      </c>
      <c r="B1726" s="243" t="str">
        <f>VLOOKUP(A1726,'Web Based Remittances'!A:C,3,0)</f>
        <v>283y650v</v>
      </c>
      <c r="C1726" t="s">
        <v>206</v>
      </c>
      <c r="D1726" t="s">
        <v>207</v>
      </c>
      <c r="E1726">
        <v>4190140</v>
      </c>
    </row>
    <row r="1727" spans="1:18" x14ac:dyDescent="0.2">
      <c r="A1727" t="s">
        <v>354</v>
      </c>
      <c r="B1727" s="243" t="str">
        <f>VLOOKUP(A1727,'Web Based Remittances'!A:C,3,0)</f>
        <v>283y650v</v>
      </c>
      <c r="C1727" t="s">
        <v>208</v>
      </c>
      <c r="D1727" t="s">
        <v>209</v>
      </c>
      <c r="E1727">
        <v>4190160</v>
      </c>
      <c r="F1727" s="338"/>
      <c r="G1727" s="338"/>
      <c r="H1727" s="338"/>
      <c r="I1727" s="338"/>
      <c r="J1727" s="338"/>
      <c r="K1727" s="338"/>
      <c r="L1727" s="338"/>
      <c r="M1727" s="338"/>
      <c r="N1727" s="338"/>
      <c r="O1727" s="338"/>
      <c r="P1727" s="338"/>
      <c r="Q1727" s="338"/>
      <c r="R1727" s="338"/>
    </row>
    <row r="1728" spans="1:18" x14ac:dyDescent="0.2">
      <c r="A1728" t="s">
        <v>354</v>
      </c>
      <c r="B1728" s="243" t="str">
        <f>VLOOKUP(A1728,'Web Based Remittances'!A:C,3,0)</f>
        <v>283y650v</v>
      </c>
      <c r="C1728" t="s">
        <v>210</v>
      </c>
      <c r="D1728" t="s">
        <v>211</v>
      </c>
      <c r="E1728">
        <v>4190390</v>
      </c>
      <c r="F1728" s="338"/>
      <c r="G1728" s="338"/>
      <c r="H1728" s="338"/>
      <c r="I1728" s="338"/>
      <c r="J1728" s="338"/>
      <c r="L1728" s="338"/>
      <c r="M1728" s="338"/>
      <c r="N1728" s="338"/>
      <c r="O1728" s="338"/>
      <c r="P1728" s="338"/>
      <c r="Q1728" s="338"/>
      <c r="R1728" s="338"/>
    </row>
    <row r="1729" spans="1:18" x14ac:dyDescent="0.2">
      <c r="A1729" t="s">
        <v>354</v>
      </c>
      <c r="B1729" s="243" t="str">
        <f>VLOOKUP(A1729,'Web Based Remittances'!A:C,3,0)</f>
        <v>283y650v</v>
      </c>
      <c r="C1729" t="s">
        <v>212</v>
      </c>
      <c r="D1729" t="s">
        <v>213</v>
      </c>
      <c r="E1729">
        <v>4191900</v>
      </c>
      <c r="F1729" s="338"/>
      <c r="G1729" s="338"/>
      <c r="H1729" s="338"/>
      <c r="I1729" s="338"/>
      <c r="J1729" s="338"/>
      <c r="L1729" s="338"/>
      <c r="M1729" s="338"/>
      <c r="N1729" s="338"/>
      <c r="O1729" s="338"/>
      <c r="P1729" s="338"/>
      <c r="Q1729" s="338"/>
      <c r="R1729" s="338"/>
    </row>
    <row r="1730" spans="1:18" x14ac:dyDescent="0.2">
      <c r="A1730" t="s">
        <v>354</v>
      </c>
      <c r="B1730" s="243" t="str">
        <f>VLOOKUP(A1730,'Web Based Remittances'!A:C,3,0)</f>
        <v>283y650v</v>
      </c>
      <c r="C1730" t="s">
        <v>214</v>
      </c>
      <c r="D1730" t="s">
        <v>215</v>
      </c>
      <c r="E1730">
        <v>4191100</v>
      </c>
      <c r="F1730" s="338"/>
      <c r="G1730" s="338"/>
      <c r="H1730" s="338"/>
      <c r="I1730" s="338"/>
      <c r="J1730" s="338"/>
      <c r="L1730" s="338"/>
      <c r="M1730" s="338"/>
      <c r="N1730" s="338"/>
      <c r="O1730" s="338"/>
      <c r="P1730" s="338"/>
      <c r="Q1730" s="338"/>
      <c r="R1730" s="338"/>
    </row>
    <row r="1731" spans="1:18" x14ac:dyDescent="0.2">
      <c r="A1731" t="s">
        <v>354</v>
      </c>
      <c r="B1731" s="243" t="str">
        <f>VLOOKUP(A1731,'Web Based Remittances'!A:C,3,0)</f>
        <v>283y650v</v>
      </c>
      <c r="C1731" t="s">
        <v>216</v>
      </c>
      <c r="D1731" t="s">
        <v>217</v>
      </c>
      <c r="E1731">
        <v>4191110</v>
      </c>
    </row>
    <row r="1732" spans="1:18" x14ac:dyDescent="0.2">
      <c r="A1732" t="s">
        <v>354</v>
      </c>
      <c r="B1732" s="243" t="str">
        <f>VLOOKUP(A1732,'Web Based Remittances'!A:C,3,0)</f>
        <v>283y650v</v>
      </c>
      <c r="C1732" t="s">
        <v>218</v>
      </c>
      <c r="D1732" t="s">
        <v>219</v>
      </c>
      <c r="E1732">
        <v>4191600</v>
      </c>
    </row>
    <row r="1733" spans="1:18" x14ac:dyDescent="0.2">
      <c r="A1733" t="s">
        <v>354</v>
      </c>
      <c r="B1733" s="243" t="str">
        <f>VLOOKUP(A1733,'Web Based Remittances'!A:C,3,0)</f>
        <v>283y650v</v>
      </c>
      <c r="C1733" t="s">
        <v>220</v>
      </c>
      <c r="D1733" t="s">
        <v>221</v>
      </c>
      <c r="E1733">
        <v>4191610</v>
      </c>
    </row>
    <row r="1734" spans="1:18" x14ac:dyDescent="0.2">
      <c r="A1734" t="s">
        <v>354</v>
      </c>
      <c r="B1734" s="243" t="str">
        <f>VLOOKUP(A1734,'Web Based Remittances'!A:C,3,0)</f>
        <v>283y650v</v>
      </c>
      <c r="C1734" t="s">
        <v>222</v>
      </c>
      <c r="D1734" t="s">
        <v>223</v>
      </c>
      <c r="E1734">
        <v>4190410</v>
      </c>
    </row>
    <row r="1735" spans="1:18" x14ac:dyDescent="0.2">
      <c r="A1735" t="s">
        <v>354</v>
      </c>
      <c r="B1735" s="243" t="str">
        <f>VLOOKUP(A1735,'Web Based Remittances'!A:C,3,0)</f>
        <v>283y650v</v>
      </c>
      <c r="C1735" t="s">
        <v>224</v>
      </c>
      <c r="D1735" t="s">
        <v>225</v>
      </c>
      <c r="E1735">
        <v>4190420</v>
      </c>
      <c r="F1735" s="338"/>
      <c r="J1735" s="338"/>
    </row>
    <row r="1736" spans="1:18" x14ac:dyDescent="0.2">
      <c r="A1736" t="s">
        <v>354</v>
      </c>
      <c r="B1736" s="243" t="str">
        <f>VLOOKUP(A1736,'Web Based Remittances'!A:C,3,0)</f>
        <v>283y650v</v>
      </c>
      <c r="C1736" t="s">
        <v>226</v>
      </c>
      <c r="D1736" t="s">
        <v>227</v>
      </c>
      <c r="E1736">
        <v>4190200</v>
      </c>
    </row>
    <row r="1737" spans="1:18" x14ac:dyDescent="0.2">
      <c r="A1737" t="s">
        <v>354</v>
      </c>
      <c r="B1737" s="243" t="str">
        <f>VLOOKUP(A1737,'Web Based Remittances'!A:C,3,0)</f>
        <v>283y650v</v>
      </c>
      <c r="C1737" t="s">
        <v>228</v>
      </c>
      <c r="D1737" t="s">
        <v>229</v>
      </c>
      <c r="E1737">
        <v>4190386</v>
      </c>
    </row>
    <row r="1738" spans="1:18" x14ac:dyDescent="0.2">
      <c r="A1738" t="s">
        <v>354</v>
      </c>
      <c r="B1738" s="243" t="str">
        <f>VLOOKUP(A1738,'Web Based Remittances'!A:C,3,0)</f>
        <v>283y650v</v>
      </c>
      <c r="C1738" t="s">
        <v>230</v>
      </c>
      <c r="D1738" t="s">
        <v>231</v>
      </c>
      <c r="E1738">
        <v>4190387</v>
      </c>
    </row>
    <row r="1739" spans="1:18" x14ac:dyDescent="0.2">
      <c r="A1739" t="s">
        <v>354</v>
      </c>
      <c r="B1739" s="243" t="str">
        <f>VLOOKUP(A1739,'Web Based Remittances'!A:C,3,0)</f>
        <v>283y650v</v>
      </c>
      <c r="C1739" t="s">
        <v>232</v>
      </c>
      <c r="D1739" t="s">
        <v>233</v>
      </c>
      <c r="E1739">
        <v>4190388</v>
      </c>
      <c r="F1739" s="338"/>
      <c r="K1739" s="338"/>
    </row>
    <row r="1740" spans="1:18" x14ac:dyDescent="0.2">
      <c r="A1740" t="s">
        <v>354</v>
      </c>
      <c r="B1740" s="243" t="str">
        <f>VLOOKUP(A1740,'Web Based Remittances'!A:C,3,0)</f>
        <v>283y650v</v>
      </c>
      <c r="C1740" t="s">
        <v>234</v>
      </c>
      <c r="D1740" t="s">
        <v>235</v>
      </c>
      <c r="E1740">
        <v>4190380</v>
      </c>
    </row>
    <row r="1741" spans="1:18" x14ac:dyDescent="0.2">
      <c r="A1741" t="s">
        <v>354</v>
      </c>
      <c r="B1741" s="243" t="str">
        <f>VLOOKUP(A1741,'Web Based Remittances'!A:C,3,0)</f>
        <v>283y650v</v>
      </c>
      <c r="C1741" t="s">
        <v>236</v>
      </c>
      <c r="D1741" t="s">
        <v>237</v>
      </c>
      <c r="E1741">
        <v>4190205</v>
      </c>
      <c r="F1741" s="338"/>
      <c r="G1741" s="338"/>
      <c r="H1741" s="338"/>
      <c r="I1741" s="338"/>
      <c r="J1741" s="338"/>
      <c r="K1741" s="338"/>
      <c r="L1741" s="338"/>
      <c r="M1741" s="338"/>
      <c r="N1741" s="338"/>
      <c r="O1741" s="338"/>
      <c r="P1741" s="338"/>
      <c r="Q1741" s="338"/>
      <c r="R1741" s="338"/>
    </row>
    <row r="1742" spans="1:18" x14ac:dyDescent="0.2">
      <c r="A1742" t="s">
        <v>354</v>
      </c>
      <c r="B1742" s="243" t="str">
        <f>VLOOKUP(A1742,'Web Based Remittances'!A:C,3,0)</f>
        <v>283y650v</v>
      </c>
      <c r="C1742" t="s">
        <v>238</v>
      </c>
      <c r="D1742" t="s">
        <v>239</v>
      </c>
      <c r="E1742">
        <v>4190210</v>
      </c>
    </row>
    <row r="1743" spans="1:18" x14ac:dyDescent="0.2">
      <c r="A1743" t="s">
        <v>354</v>
      </c>
      <c r="B1743" s="243" t="str">
        <f>VLOOKUP(A1743,'Web Based Remittances'!A:C,3,0)</f>
        <v>283y650v</v>
      </c>
      <c r="C1743" t="s">
        <v>14</v>
      </c>
      <c r="D1743" t="s">
        <v>240</v>
      </c>
      <c r="E1743">
        <v>6110000</v>
      </c>
      <c r="F1743" s="338"/>
      <c r="N1743" s="338"/>
    </row>
    <row r="1744" spans="1:18" x14ac:dyDescent="0.2">
      <c r="A1744" t="s">
        <v>354</v>
      </c>
      <c r="B1744" s="243" t="str">
        <f>VLOOKUP(A1744,'Web Based Remittances'!A:C,3,0)</f>
        <v>283y650v</v>
      </c>
      <c r="C1744" t="s">
        <v>23</v>
      </c>
      <c r="D1744" t="s">
        <v>241</v>
      </c>
      <c r="E1744">
        <v>6110020</v>
      </c>
      <c r="F1744" s="338"/>
      <c r="G1744" s="338"/>
      <c r="H1744" s="338"/>
      <c r="I1744" s="338"/>
      <c r="J1744" s="338"/>
      <c r="K1744" s="338"/>
      <c r="L1744" s="338"/>
      <c r="M1744" s="338"/>
      <c r="N1744" s="338"/>
      <c r="O1744" s="338"/>
      <c r="P1744" s="338"/>
      <c r="Q1744" s="338"/>
      <c r="R1744" s="338"/>
    </row>
    <row r="1745" spans="1:18" x14ac:dyDescent="0.2">
      <c r="A1745" t="s">
        <v>354</v>
      </c>
      <c r="B1745" s="243" t="str">
        <f>VLOOKUP(A1745,'Web Based Remittances'!A:C,3,0)</f>
        <v>283y650v</v>
      </c>
      <c r="C1745" t="s">
        <v>31</v>
      </c>
      <c r="D1745" t="s">
        <v>242</v>
      </c>
      <c r="E1745">
        <v>6110600</v>
      </c>
      <c r="F1745" s="338"/>
    </row>
    <row r="1746" spans="1:18" x14ac:dyDescent="0.2">
      <c r="A1746" t="s">
        <v>354</v>
      </c>
      <c r="B1746" s="243" t="str">
        <f>VLOOKUP(A1746,'Web Based Remittances'!A:C,3,0)</f>
        <v>283y650v</v>
      </c>
      <c r="C1746" t="s">
        <v>38</v>
      </c>
      <c r="D1746" t="s">
        <v>243</v>
      </c>
      <c r="E1746">
        <v>6110720</v>
      </c>
    </row>
    <row r="1747" spans="1:18" x14ac:dyDescent="0.2">
      <c r="A1747" t="s">
        <v>354</v>
      </c>
      <c r="B1747" s="243" t="str">
        <f>VLOOKUP(A1747,'Web Based Remittances'!A:C,3,0)</f>
        <v>283y650v</v>
      </c>
      <c r="C1747" t="s">
        <v>42</v>
      </c>
      <c r="D1747" t="s">
        <v>244</v>
      </c>
      <c r="E1747">
        <v>6110860</v>
      </c>
    </row>
    <row r="1748" spans="1:18" x14ac:dyDescent="0.2">
      <c r="A1748" t="s">
        <v>354</v>
      </c>
      <c r="B1748" s="243" t="str">
        <f>VLOOKUP(A1748,'Web Based Remittances'!A:C,3,0)</f>
        <v>283y650v</v>
      </c>
      <c r="C1748" t="s">
        <v>46</v>
      </c>
      <c r="D1748" t="s">
        <v>245</v>
      </c>
      <c r="E1748">
        <v>6110800</v>
      </c>
    </row>
    <row r="1749" spans="1:18" x14ac:dyDescent="0.2">
      <c r="A1749" t="s">
        <v>354</v>
      </c>
      <c r="B1749" s="243" t="str">
        <f>VLOOKUP(A1749,'Web Based Remittances'!A:C,3,0)</f>
        <v>283y650v</v>
      </c>
      <c r="C1749" t="s">
        <v>50</v>
      </c>
      <c r="D1749" t="s">
        <v>246</v>
      </c>
      <c r="E1749">
        <v>6110640</v>
      </c>
      <c r="F1749" s="338"/>
    </row>
    <row r="1750" spans="1:18" x14ac:dyDescent="0.2">
      <c r="A1750" t="s">
        <v>354</v>
      </c>
      <c r="B1750" s="243" t="str">
        <f>VLOOKUP(A1750,'Web Based Remittances'!A:C,3,0)</f>
        <v>283y650v</v>
      </c>
      <c r="C1750" t="s">
        <v>247</v>
      </c>
      <c r="D1750" t="s">
        <v>248</v>
      </c>
      <c r="E1750">
        <v>6116300</v>
      </c>
    </row>
    <row r="1751" spans="1:18" x14ac:dyDescent="0.2">
      <c r="A1751" t="s">
        <v>354</v>
      </c>
      <c r="B1751" s="243" t="str">
        <f>VLOOKUP(A1751,'Web Based Remittances'!A:C,3,0)</f>
        <v>283y650v</v>
      </c>
      <c r="C1751" t="s">
        <v>249</v>
      </c>
      <c r="D1751" t="s">
        <v>250</v>
      </c>
      <c r="E1751">
        <v>6116200</v>
      </c>
    </row>
    <row r="1752" spans="1:18" x14ac:dyDescent="0.2">
      <c r="A1752" t="s">
        <v>354</v>
      </c>
      <c r="B1752" s="243" t="str">
        <f>VLOOKUP(A1752,'Web Based Remittances'!A:C,3,0)</f>
        <v>283y650v</v>
      </c>
      <c r="C1752" t="s">
        <v>251</v>
      </c>
      <c r="D1752" t="s">
        <v>252</v>
      </c>
      <c r="E1752">
        <v>6116610</v>
      </c>
    </row>
    <row r="1753" spans="1:18" x14ac:dyDescent="0.2">
      <c r="A1753" t="s">
        <v>354</v>
      </c>
      <c r="B1753" s="243" t="str">
        <f>VLOOKUP(A1753,'Web Based Remittances'!A:C,3,0)</f>
        <v>283y650v</v>
      </c>
      <c r="C1753" t="s">
        <v>253</v>
      </c>
      <c r="D1753" t="s">
        <v>254</v>
      </c>
      <c r="E1753">
        <v>6116600</v>
      </c>
      <c r="F1753" s="338"/>
      <c r="G1753" s="338"/>
      <c r="I1753" s="338"/>
      <c r="O1753" s="338"/>
    </row>
    <row r="1754" spans="1:18" x14ac:dyDescent="0.2">
      <c r="A1754" t="s">
        <v>354</v>
      </c>
      <c r="B1754" s="243" t="str">
        <f>VLOOKUP(A1754,'Web Based Remittances'!A:C,3,0)</f>
        <v>283y650v</v>
      </c>
      <c r="C1754" t="s">
        <v>255</v>
      </c>
      <c r="D1754" t="s">
        <v>256</v>
      </c>
      <c r="E1754">
        <v>6121000</v>
      </c>
      <c r="F1754" s="338"/>
      <c r="H1754" s="338"/>
      <c r="M1754" s="338"/>
    </row>
    <row r="1755" spans="1:18" x14ac:dyDescent="0.2">
      <c r="A1755" t="s">
        <v>354</v>
      </c>
      <c r="B1755" s="243" t="str">
        <f>VLOOKUP(A1755,'Web Based Remittances'!A:C,3,0)</f>
        <v>283y650v</v>
      </c>
      <c r="C1755" t="s">
        <v>257</v>
      </c>
      <c r="D1755" t="s">
        <v>258</v>
      </c>
      <c r="E1755">
        <v>6122310</v>
      </c>
    </row>
    <row r="1756" spans="1:18" x14ac:dyDescent="0.2">
      <c r="A1756" t="s">
        <v>354</v>
      </c>
      <c r="B1756" s="243" t="str">
        <f>VLOOKUP(A1756,'Web Based Remittances'!A:C,3,0)</f>
        <v>283y650v</v>
      </c>
      <c r="C1756" t="s">
        <v>259</v>
      </c>
      <c r="D1756" t="s">
        <v>260</v>
      </c>
      <c r="E1756">
        <v>6122110</v>
      </c>
    </row>
    <row r="1757" spans="1:18" x14ac:dyDescent="0.2">
      <c r="A1757" t="s">
        <v>354</v>
      </c>
      <c r="B1757" s="243" t="str">
        <f>VLOOKUP(A1757,'Web Based Remittances'!A:C,3,0)</f>
        <v>283y650v</v>
      </c>
      <c r="C1757" t="s">
        <v>261</v>
      </c>
      <c r="D1757" t="s">
        <v>262</v>
      </c>
      <c r="E1757">
        <v>6120800</v>
      </c>
      <c r="F1757" s="338"/>
      <c r="G1757" s="338"/>
      <c r="H1757" s="338"/>
      <c r="I1757" s="338"/>
      <c r="J1757" s="338"/>
      <c r="K1757" s="338"/>
      <c r="L1757" s="338"/>
      <c r="M1757" s="338"/>
      <c r="N1757" s="338"/>
      <c r="O1757" s="338"/>
      <c r="P1757" s="338"/>
      <c r="Q1757" s="338"/>
      <c r="R1757" s="338"/>
    </row>
    <row r="1758" spans="1:18" x14ac:dyDescent="0.2">
      <c r="A1758" t="s">
        <v>354</v>
      </c>
      <c r="B1758" s="243" t="str">
        <f>VLOOKUP(A1758,'Web Based Remittances'!A:C,3,0)</f>
        <v>283y650v</v>
      </c>
      <c r="C1758" t="s">
        <v>263</v>
      </c>
      <c r="D1758" t="s">
        <v>264</v>
      </c>
      <c r="E1758">
        <v>6120220</v>
      </c>
    </row>
    <row r="1759" spans="1:18" x14ac:dyDescent="0.2">
      <c r="A1759" t="s">
        <v>354</v>
      </c>
      <c r="B1759" s="243" t="str">
        <f>VLOOKUP(A1759,'Web Based Remittances'!A:C,3,0)</f>
        <v>283y650v</v>
      </c>
      <c r="C1759" t="s">
        <v>265</v>
      </c>
      <c r="D1759" t="s">
        <v>266</v>
      </c>
      <c r="E1759">
        <v>6120600</v>
      </c>
      <c r="F1759" s="338"/>
      <c r="G1759" s="338"/>
      <c r="H1759" s="338"/>
      <c r="I1759" s="338"/>
      <c r="J1759" s="338"/>
      <c r="K1759" s="338"/>
      <c r="L1759" s="338"/>
      <c r="M1759" s="338"/>
      <c r="N1759" s="338"/>
      <c r="O1759" s="338"/>
      <c r="P1759" s="338"/>
      <c r="Q1759" s="338"/>
      <c r="R1759" s="338"/>
    </row>
    <row r="1760" spans="1:18" x14ac:dyDescent="0.2">
      <c r="A1760" t="s">
        <v>354</v>
      </c>
      <c r="B1760" s="243" t="str">
        <f>VLOOKUP(A1760,'Web Based Remittances'!A:C,3,0)</f>
        <v>283y650v</v>
      </c>
      <c r="C1760" t="s">
        <v>267</v>
      </c>
      <c r="D1760" t="s">
        <v>268</v>
      </c>
      <c r="E1760">
        <v>6120400</v>
      </c>
      <c r="F1760" s="338"/>
      <c r="G1760" s="338"/>
      <c r="H1760" s="338"/>
      <c r="I1760" s="338"/>
      <c r="J1760" s="338"/>
      <c r="K1760" s="338"/>
      <c r="L1760" s="338"/>
      <c r="M1760" s="338"/>
      <c r="N1760" s="338"/>
      <c r="O1760" s="338"/>
      <c r="P1760" s="338"/>
      <c r="Q1760" s="338"/>
      <c r="R1760" s="338"/>
    </row>
    <row r="1761" spans="1:18" x14ac:dyDescent="0.2">
      <c r="A1761" t="s">
        <v>354</v>
      </c>
      <c r="B1761" s="243" t="str">
        <f>VLOOKUP(A1761,'Web Based Remittances'!A:C,3,0)</f>
        <v>283y650v</v>
      </c>
      <c r="C1761" t="s">
        <v>269</v>
      </c>
      <c r="D1761" t="s">
        <v>270</v>
      </c>
      <c r="E1761">
        <v>6140130</v>
      </c>
      <c r="F1761" s="338"/>
      <c r="G1761" s="338"/>
      <c r="H1761" s="338"/>
      <c r="I1761" s="338"/>
      <c r="J1761" s="338"/>
      <c r="K1761" s="338"/>
      <c r="L1761" s="338"/>
      <c r="M1761" s="338"/>
      <c r="N1761" s="338"/>
      <c r="O1761" s="338"/>
      <c r="P1761" s="338"/>
      <c r="Q1761" s="338"/>
      <c r="R1761" s="338"/>
    </row>
    <row r="1762" spans="1:18" x14ac:dyDescent="0.2">
      <c r="A1762" t="s">
        <v>354</v>
      </c>
      <c r="B1762" s="243" t="str">
        <f>VLOOKUP(A1762,'Web Based Remittances'!A:C,3,0)</f>
        <v>283y650v</v>
      </c>
      <c r="C1762" t="s">
        <v>271</v>
      </c>
      <c r="D1762" t="s">
        <v>272</v>
      </c>
      <c r="E1762">
        <v>6142460</v>
      </c>
      <c r="F1762" s="338"/>
      <c r="G1762" s="338"/>
      <c r="H1762" s="338"/>
      <c r="I1762" s="338"/>
      <c r="J1762" s="338"/>
      <c r="K1762" s="338"/>
      <c r="L1762" s="338"/>
      <c r="M1762" s="338"/>
      <c r="N1762" s="338"/>
      <c r="O1762" s="338"/>
      <c r="P1762" s="338"/>
      <c r="Q1762" s="338"/>
      <c r="R1762" s="338"/>
    </row>
    <row r="1763" spans="1:18" x14ac:dyDescent="0.2">
      <c r="A1763" t="s">
        <v>354</v>
      </c>
      <c r="B1763" s="243" t="str">
        <f>VLOOKUP(A1763,'Web Based Remittances'!A:C,3,0)</f>
        <v>283y650v</v>
      </c>
      <c r="C1763" t="s">
        <v>273</v>
      </c>
      <c r="D1763" t="s">
        <v>274</v>
      </c>
      <c r="E1763">
        <v>6142431</v>
      </c>
    </row>
    <row r="1764" spans="1:18" x14ac:dyDescent="0.2">
      <c r="A1764" t="s">
        <v>354</v>
      </c>
      <c r="B1764" s="243" t="str">
        <f>VLOOKUP(A1764,'Web Based Remittances'!A:C,3,0)</f>
        <v>283y650v</v>
      </c>
      <c r="C1764" t="s">
        <v>275</v>
      </c>
      <c r="D1764" t="s">
        <v>276</v>
      </c>
      <c r="E1764">
        <v>6142432</v>
      </c>
      <c r="F1764" s="338"/>
      <c r="G1764" s="338"/>
      <c r="H1764" s="338"/>
      <c r="I1764" s="338"/>
      <c r="J1764" s="338"/>
      <c r="L1764" s="338"/>
      <c r="M1764" s="338"/>
      <c r="N1764" s="338"/>
      <c r="O1764" s="338"/>
      <c r="P1764" s="338"/>
      <c r="Q1764" s="338"/>
      <c r="R1764" s="338"/>
    </row>
    <row r="1765" spans="1:18" x14ac:dyDescent="0.2">
      <c r="A1765" t="s">
        <v>354</v>
      </c>
      <c r="B1765" s="243" t="str">
        <f>VLOOKUP(A1765,'Web Based Remittances'!A:C,3,0)</f>
        <v>283y650v</v>
      </c>
      <c r="C1765" t="s">
        <v>277</v>
      </c>
      <c r="D1765" t="s">
        <v>278</v>
      </c>
      <c r="E1765">
        <v>6142430</v>
      </c>
      <c r="F1765" s="338"/>
      <c r="G1765" s="338"/>
      <c r="H1765" s="338"/>
      <c r="I1765" s="338"/>
      <c r="J1765" s="338"/>
      <c r="L1765" s="338"/>
      <c r="M1765" s="338"/>
      <c r="N1765" s="338"/>
      <c r="O1765" s="338"/>
      <c r="P1765" s="338"/>
      <c r="Q1765" s="338"/>
      <c r="R1765" s="338"/>
    </row>
    <row r="1766" spans="1:18" x14ac:dyDescent="0.2">
      <c r="A1766" t="s">
        <v>354</v>
      </c>
      <c r="B1766" s="243" t="str">
        <f>VLOOKUP(A1766,'Web Based Remittances'!A:C,3,0)</f>
        <v>283y650v</v>
      </c>
      <c r="C1766" t="s">
        <v>279</v>
      </c>
      <c r="D1766" t="s">
        <v>280</v>
      </c>
      <c r="E1766">
        <v>6142433</v>
      </c>
    </row>
    <row r="1767" spans="1:18" x14ac:dyDescent="0.2">
      <c r="A1767" t="s">
        <v>354</v>
      </c>
      <c r="B1767" s="243" t="str">
        <f>VLOOKUP(A1767,'Web Based Remittances'!A:C,3,0)</f>
        <v>283y650v</v>
      </c>
      <c r="C1767" t="s">
        <v>281</v>
      </c>
      <c r="D1767" t="s">
        <v>282</v>
      </c>
      <c r="E1767">
        <v>6142440</v>
      </c>
    </row>
    <row r="1768" spans="1:18" x14ac:dyDescent="0.2">
      <c r="A1768" t="s">
        <v>354</v>
      </c>
      <c r="B1768" s="243" t="str">
        <f>VLOOKUP(A1768,'Web Based Remittances'!A:C,3,0)</f>
        <v>283y650v</v>
      </c>
      <c r="C1768" t="s">
        <v>283</v>
      </c>
      <c r="D1768" t="s">
        <v>284</v>
      </c>
      <c r="E1768">
        <v>6142434</v>
      </c>
      <c r="F1768" s="338"/>
      <c r="G1768" s="338"/>
      <c r="H1768" s="338"/>
      <c r="I1768" s="338"/>
      <c r="J1768" s="338"/>
      <c r="K1768" s="338"/>
      <c r="L1768" s="338"/>
      <c r="M1768" s="338"/>
      <c r="N1768" s="338"/>
      <c r="O1768" s="338"/>
      <c r="P1768" s="338"/>
      <c r="Q1768" s="338"/>
      <c r="R1768" s="338"/>
    </row>
    <row r="1769" spans="1:18" x14ac:dyDescent="0.2">
      <c r="A1769" t="s">
        <v>354</v>
      </c>
      <c r="B1769" s="243" t="str">
        <f>VLOOKUP(A1769,'Web Based Remittances'!A:C,3,0)</f>
        <v>283y650v</v>
      </c>
      <c r="C1769" t="s">
        <v>285</v>
      </c>
      <c r="D1769" t="s">
        <v>286</v>
      </c>
      <c r="E1769">
        <v>6146100</v>
      </c>
      <c r="F1769" s="338"/>
      <c r="H1769" s="338"/>
      <c r="I1769" s="338"/>
      <c r="J1769" s="338"/>
      <c r="K1769" s="338"/>
      <c r="M1769" s="338"/>
      <c r="P1769" s="338"/>
    </row>
    <row r="1770" spans="1:18" x14ac:dyDescent="0.2">
      <c r="A1770" t="s">
        <v>354</v>
      </c>
      <c r="B1770" s="243" t="str">
        <f>VLOOKUP(A1770,'Web Based Remittances'!A:C,3,0)</f>
        <v>283y650v</v>
      </c>
      <c r="C1770" t="s">
        <v>287</v>
      </c>
      <c r="D1770" t="s">
        <v>288</v>
      </c>
      <c r="E1770">
        <v>6140000</v>
      </c>
      <c r="F1770" s="338"/>
      <c r="G1770" s="338"/>
      <c r="H1770" s="338"/>
      <c r="I1770" s="338"/>
      <c r="J1770" s="338"/>
      <c r="K1770" s="338"/>
      <c r="L1770" s="338"/>
      <c r="M1770" s="338"/>
      <c r="N1770" s="338"/>
      <c r="O1770" s="338"/>
      <c r="P1770" s="338"/>
      <c r="Q1770" s="338"/>
      <c r="R1770" s="338"/>
    </row>
    <row r="1771" spans="1:18" x14ac:dyDescent="0.2">
      <c r="A1771" t="s">
        <v>354</v>
      </c>
      <c r="B1771" s="243" t="str">
        <f>VLOOKUP(A1771,'Web Based Remittances'!A:C,3,0)</f>
        <v>283y650v</v>
      </c>
      <c r="C1771" t="s">
        <v>289</v>
      </c>
      <c r="D1771" t="s">
        <v>290</v>
      </c>
      <c r="E1771">
        <v>6121600</v>
      </c>
      <c r="F1771" s="338"/>
      <c r="H1771" s="338"/>
      <c r="K1771" s="338"/>
      <c r="N1771" s="338"/>
      <c r="R1771" s="338"/>
    </row>
    <row r="1772" spans="1:18" x14ac:dyDescent="0.2">
      <c r="A1772" t="s">
        <v>354</v>
      </c>
      <c r="B1772" s="243" t="str">
        <f>VLOOKUP(A1772,'Web Based Remittances'!A:C,3,0)</f>
        <v>283y650v</v>
      </c>
      <c r="C1772" t="s">
        <v>291</v>
      </c>
      <c r="D1772" t="s">
        <v>292</v>
      </c>
      <c r="E1772">
        <v>6151110</v>
      </c>
      <c r="F1772" s="338"/>
      <c r="G1772" s="338"/>
      <c r="H1772" s="338"/>
      <c r="I1772" s="338"/>
      <c r="J1772" s="338"/>
      <c r="K1772" s="338"/>
      <c r="L1772" s="338"/>
      <c r="M1772" s="338"/>
      <c r="N1772" s="338"/>
      <c r="O1772" s="338"/>
      <c r="P1772" s="338"/>
      <c r="Q1772" s="338"/>
      <c r="R1772" s="338"/>
    </row>
    <row r="1773" spans="1:18" x14ac:dyDescent="0.2">
      <c r="A1773" t="s">
        <v>354</v>
      </c>
      <c r="B1773" s="243" t="str">
        <f>VLOOKUP(A1773,'Web Based Remittances'!A:C,3,0)</f>
        <v>283y650v</v>
      </c>
      <c r="C1773" t="s">
        <v>293</v>
      </c>
      <c r="D1773" t="s">
        <v>294</v>
      </c>
      <c r="E1773">
        <v>6140200</v>
      </c>
    </row>
    <row r="1774" spans="1:18" x14ac:dyDescent="0.2">
      <c r="A1774" t="s">
        <v>354</v>
      </c>
      <c r="B1774" s="243" t="str">
        <f>VLOOKUP(A1774,'Web Based Remittances'!A:C,3,0)</f>
        <v>283y650v</v>
      </c>
      <c r="C1774" t="s">
        <v>295</v>
      </c>
      <c r="D1774" t="s">
        <v>296</v>
      </c>
      <c r="E1774">
        <v>6111000</v>
      </c>
      <c r="F1774" s="338"/>
    </row>
    <row r="1775" spans="1:18" x14ac:dyDescent="0.2">
      <c r="A1775" t="s">
        <v>354</v>
      </c>
      <c r="B1775" s="243" t="str">
        <f>VLOOKUP(A1775,'Web Based Remittances'!A:C,3,0)</f>
        <v>283y650v</v>
      </c>
      <c r="C1775" t="s">
        <v>297</v>
      </c>
      <c r="D1775" t="s">
        <v>298</v>
      </c>
      <c r="E1775">
        <v>6170100</v>
      </c>
      <c r="F1775" s="338"/>
      <c r="G1775" s="338"/>
      <c r="H1775" s="338"/>
      <c r="I1775" s="338"/>
      <c r="J1775" s="338"/>
      <c r="K1775" s="338"/>
      <c r="L1775" s="338"/>
      <c r="M1775" s="338"/>
      <c r="N1775" s="338"/>
      <c r="O1775" s="338"/>
      <c r="P1775" s="338"/>
      <c r="Q1775" s="338"/>
      <c r="R1775" s="338"/>
    </row>
    <row r="1776" spans="1:18" x14ac:dyDescent="0.2">
      <c r="A1776" t="s">
        <v>354</v>
      </c>
      <c r="B1776" s="243" t="str">
        <f>VLOOKUP(A1776,'Web Based Remittances'!A:C,3,0)</f>
        <v>283y650v</v>
      </c>
      <c r="C1776" t="s">
        <v>299</v>
      </c>
      <c r="D1776" t="s">
        <v>300</v>
      </c>
      <c r="E1776">
        <v>6170110</v>
      </c>
      <c r="F1776" s="338"/>
      <c r="G1776" s="338"/>
      <c r="H1776" s="338"/>
      <c r="I1776" s="338"/>
      <c r="J1776" s="338"/>
      <c r="L1776" s="338"/>
      <c r="M1776" s="338"/>
      <c r="N1776" s="338"/>
      <c r="O1776" s="338"/>
      <c r="P1776" s="338"/>
      <c r="Q1776" s="338"/>
      <c r="R1776" s="338"/>
    </row>
    <row r="1777" spans="1:18" x14ac:dyDescent="0.2">
      <c r="A1777" t="s">
        <v>354</v>
      </c>
      <c r="B1777" s="243" t="str">
        <f>VLOOKUP(A1777,'Web Based Remittances'!A:C,3,0)</f>
        <v>283y650v</v>
      </c>
      <c r="C1777" t="s">
        <v>301</v>
      </c>
      <c r="D1777" t="s">
        <v>302</v>
      </c>
      <c r="E1777">
        <v>6181400</v>
      </c>
    </row>
    <row r="1778" spans="1:18" x14ac:dyDescent="0.2">
      <c r="A1778" t="s">
        <v>354</v>
      </c>
      <c r="B1778" s="243" t="str">
        <f>VLOOKUP(A1778,'Web Based Remittances'!A:C,3,0)</f>
        <v>283y650v</v>
      </c>
      <c r="C1778" t="s">
        <v>303</v>
      </c>
      <c r="D1778" t="s">
        <v>304</v>
      </c>
      <c r="E1778">
        <v>6181500</v>
      </c>
      <c r="F1778" s="338"/>
      <c r="G1778" s="338"/>
      <c r="H1778" s="338"/>
      <c r="I1778" s="338"/>
      <c r="J1778" s="338"/>
      <c r="L1778" s="338"/>
      <c r="M1778" s="338"/>
      <c r="N1778" s="338"/>
      <c r="O1778" s="338"/>
      <c r="P1778" s="338"/>
      <c r="Q1778" s="338"/>
      <c r="R1778" s="338"/>
    </row>
    <row r="1779" spans="1:18" x14ac:dyDescent="0.2">
      <c r="A1779" t="s">
        <v>354</v>
      </c>
      <c r="B1779" s="243" t="str">
        <f>VLOOKUP(A1779,'Web Based Remittances'!A:C,3,0)</f>
        <v>283y650v</v>
      </c>
      <c r="C1779" t="s">
        <v>305</v>
      </c>
      <c r="D1779" t="s">
        <v>306</v>
      </c>
      <c r="E1779">
        <v>6110610</v>
      </c>
    </row>
    <row r="1780" spans="1:18" x14ac:dyDescent="0.2">
      <c r="A1780" t="s">
        <v>354</v>
      </c>
      <c r="B1780" s="243" t="str">
        <f>VLOOKUP(A1780,'Web Based Remittances'!A:C,3,0)</f>
        <v>283y650v</v>
      </c>
      <c r="C1780" t="s">
        <v>307</v>
      </c>
      <c r="D1780" t="s">
        <v>308</v>
      </c>
      <c r="E1780">
        <v>6122340</v>
      </c>
      <c r="F1780" s="338"/>
      <c r="G1780" s="338"/>
      <c r="H1780" s="338"/>
      <c r="I1780" s="338"/>
      <c r="J1780" s="338"/>
      <c r="L1780" s="338"/>
      <c r="M1780" s="338"/>
      <c r="N1780" s="338"/>
      <c r="O1780" s="338"/>
      <c r="P1780" s="338"/>
      <c r="Q1780" s="338"/>
      <c r="R1780" s="338"/>
    </row>
    <row r="1781" spans="1:18" x14ac:dyDescent="0.2">
      <c r="A1781" t="s">
        <v>354</v>
      </c>
      <c r="B1781" s="243" t="str">
        <f>VLOOKUP(A1781,'Web Based Remittances'!A:C,3,0)</f>
        <v>283y650v</v>
      </c>
      <c r="C1781" t="s">
        <v>309</v>
      </c>
      <c r="D1781" t="s">
        <v>310</v>
      </c>
      <c r="E1781">
        <v>4190170</v>
      </c>
    </row>
    <row r="1782" spans="1:18" x14ac:dyDescent="0.2">
      <c r="A1782" t="s">
        <v>354</v>
      </c>
      <c r="B1782" s="243" t="str">
        <f>VLOOKUP(A1782,'Web Based Remittances'!A:C,3,0)</f>
        <v>283y650v</v>
      </c>
      <c r="C1782" t="s">
        <v>311</v>
      </c>
      <c r="D1782" t="s">
        <v>312</v>
      </c>
      <c r="E1782">
        <v>4190430</v>
      </c>
    </row>
    <row r="1783" spans="1:18" x14ac:dyDescent="0.2">
      <c r="A1783" t="s">
        <v>354</v>
      </c>
      <c r="B1783" s="243" t="str">
        <f>VLOOKUP(A1783,'Web Based Remittances'!A:C,3,0)</f>
        <v>283y650v</v>
      </c>
      <c r="C1783" t="s">
        <v>313</v>
      </c>
      <c r="D1783" t="s">
        <v>314</v>
      </c>
      <c r="E1783">
        <v>6181510</v>
      </c>
      <c r="F1783" s="338"/>
      <c r="J1783" s="338"/>
    </row>
    <row r="1784" spans="1:18" x14ac:dyDescent="0.2">
      <c r="A1784" t="s">
        <v>354</v>
      </c>
      <c r="B1784" s="243" t="str">
        <f>VLOOKUP(A1784,'Web Based Remittances'!A:C,3,0)</f>
        <v>283y650v</v>
      </c>
      <c r="C1784" t="s">
        <v>315</v>
      </c>
      <c r="D1784" t="s">
        <v>316</v>
      </c>
      <c r="E1784">
        <v>6180210</v>
      </c>
    </row>
    <row r="1785" spans="1:18" x14ac:dyDescent="0.2">
      <c r="A1785" t="s">
        <v>354</v>
      </c>
      <c r="B1785" s="243" t="str">
        <f>VLOOKUP(A1785,'Web Based Remittances'!A:C,3,0)</f>
        <v>283y650v</v>
      </c>
      <c r="C1785" t="s">
        <v>317</v>
      </c>
      <c r="D1785" t="s">
        <v>318</v>
      </c>
      <c r="E1785">
        <v>6180200</v>
      </c>
    </row>
    <row r="1786" spans="1:18" x14ac:dyDescent="0.2">
      <c r="A1786" t="s">
        <v>354</v>
      </c>
      <c r="B1786" s="243" t="str">
        <f>VLOOKUP(A1786,'Web Based Remittances'!A:C,3,0)</f>
        <v>283y650v</v>
      </c>
      <c r="C1786" t="s">
        <v>319</v>
      </c>
      <c r="D1786" t="s">
        <v>320</v>
      </c>
      <c r="E1786">
        <v>6180230</v>
      </c>
      <c r="F1786" s="338"/>
      <c r="G1786" s="338"/>
      <c r="H1786" s="338"/>
      <c r="I1786" s="338"/>
      <c r="J1786" s="338"/>
      <c r="K1786" s="338"/>
      <c r="L1786" s="338"/>
      <c r="M1786" s="338"/>
      <c r="N1786" s="338"/>
      <c r="O1786" s="338"/>
      <c r="P1786" s="338"/>
      <c r="Q1786" s="338"/>
      <c r="R1786" s="338"/>
    </row>
    <row r="1787" spans="1:18" x14ac:dyDescent="0.2">
      <c r="A1787" t="s">
        <v>354</v>
      </c>
      <c r="B1787" s="243" t="str">
        <f>VLOOKUP(A1787,'Web Based Remittances'!A:C,3,0)</f>
        <v>283y650v</v>
      </c>
      <c r="C1787" t="s">
        <v>321</v>
      </c>
      <c r="D1787" t="s">
        <v>272</v>
      </c>
      <c r="E1787">
        <v>6180260</v>
      </c>
    </row>
    <row r="1788" spans="1:18" x14ac:dyDescent="0.2">
      <c r="A1788" t="s">
        <v>354</v>
      </c>
      <c r="B1788" s="243" t="str">
        <f>VLOOKUP(A1788,'Web Based Remittances'!A:C,3,0)</f>
        <v>283y650v</v>
      </c>
      <c r="C1788" t="s">
        <v>322</v>
      </c>
      <c r="D1788" t="s">
        <v>323</v>
      </c>
      <c r="E1788">
        <v>6180261</v>
      </c>
      <c r="F1788" s="338"/>
      <c r="G1788" s="338"/>
      <c r="H1788" s="338"/>
      <c r="I1788" s="338"/>
      <c r="J1788" s="338"/>
      <c r="K1788" s="338"/>
      <c r="L1788" s="338"/>
      <c r="M1788" s="338"/>
      <c r="N1788" s="338"/>
      <c r="O1788" s="338"/>
      <c r="P1788" s="338"/>
      <c r="Q1788" s="338"/>
      <c r="R1788" s="338"/>
    </row>
    <row r="1789" spans="1:18" x14ac:dyDescent="0.2">
      <c r="A1789" t="s">
        <v>354</v>
      </c>
      <c r="B1789" s="243" t="str">
        <f>VLOOKUP(A1789,'Web Based Remittances'!A:C,3,0)</f>
        <v>283y650v</v>
      </c>
      <c r="C1789" t="s">
        <v>324</v>
      </c>
      <c r="D1789" t="s">
        <v>325</v>
      </c>
      <c r="E1789">
        <v>6180262</v>
      </c>
      <c r="F1789" s="338"/>
      <c r="J1789" s="338"/>
      <c r="L1789" s="338"/>
      <c r="O1789" s="338"/>
      <c r="R1789" s="338"/>
    </row>
    <row r="1790" spans="1:18" x14ac:dyDescent="0.2">
      <c r="A1790" t="s">
        <v>354</v>
      </c>
      <c r="B1790" s="243" t="str">
        <f>VLOOKUP(A1790,'Web Based Remittances'!A:C,3,0)</f>
        <v>283y650v</v>
      </c>
      <c r="C1790" t="s">
        <v>326</v>
      </c>
      <c r="D1790" t="s">
        <v>280</v>
      </c>
      <c r="E1790">
        <v>6180263</v>
      </c>
    </row>
    <row r="1791" spans="1:18" x14ac:dyDescent="0.2">
      <c r="A1791" t="s">
        <v>354</v>
      </c>
      <c r="B1791" s="243" t="str">
        <f>VLOOKUP(A1791,'Web Based Remittances'!A:C,3,0)</f>
        <v>283y650v</v>
      </c>
      <c r="C1791" t="s">
        <v>327</v>
      </c>
      <c r="D1791" t="s">
        <v>328</v>
      </c>
      <c r="E1791">
        <v>6180264</v>
      </c>
      <c r="F1791" s="338"/>
      <c r="R1791" s="338"/>
    </row>
    <row r="1792" spans="1:18" x14ac:dyDescent="0.2">
      <c r="A1792" t="s">
        <v>355</v>
      </c>
      <c r="B1792" s="243" t="str">
        <f>VLOOKUP(A1792,'Web Based Remittances'!A:C,3,0)</f>
        <v>841x879w</v>
      </c>
      <c r="C1792" t="s">
        <v>200</v>
      </c>
      <c r="D1792" t="s">
        <v>201</v>
      </c>
      <c r="E1792">
        <v>4190105</v>
      </c>
      <c r="F1792" s="338"/>
      <c r="G1792" s="338"/>
      <c r="H1792" s="338"/>
      <c r="I1792" s="338"/>
      <c r="J1792" s="338"/>
      <c r="L1792" s="338"/>
      <c r="N1792" s="338"/>
      <c r="P1792" s="338"/>
      <c r="R1792" s="338"/>
    </row>
    <row r="1793" spans="1:18" x14ac:dyDescent="0.2">
      <c r="A1793" t="s">
        <v>355</v>
      </c>
      <c r="B1793" s="243" t="str">
        <f>VLOOKUP(A1793,'Web Based Remittances'!A:C,3,0)</f>
        <v>841x879w</v>
      </c>
      <c r="C1793" t="s">
        <v>202</v>
      </c>
      <c r="D1793" t="s">
        <v>203</v>
      </c>
      <c r="E1793">
        <v>4190110</v>
      </c>
      <c r="F1793" s="338"/>
      <c r="G1793" s="338"/>
      <c r="H1793" s="338"/>
      <c r="I1793" s="338"/>
      <c r="K1793" s="338"/>
      <c r="L1793" s="338"/>
      <c r="M1793" s="338"/>
      <c r="N1793" s="338"/>
      <c r="O1793" s="338"/>
      <c r="P1793" s="338"/>
      <c r="Q1793" s="338"/>
      <c r="R1793" s="338"/>
    </row>
    <row r="1794" spans="1:18" x14ac:dyDescent="0.2">
      <c r="A1794" t="s">
        <v>355</v>
      </c>
      <c r="B1794" s="243" t="str">
        <f>VLOOKUP(A1794,'Web Based Remittances'!A:C,3,0)</f>
        <v>841x879w</v>
      </c>
      <c r="C1794" t="s">
        <v>204</v>
      </c>
      <c r="D1794" t="s">
        <v>205</v>
      </c>
      <c r="E1794">
        <v>4190120</v>
      </c>
    </row>
    <row r="1795" spans="1:18" x14ac:dyDescent="0.2">
      <c r="A1795" t="s">
        <v>355</v>
      </c>
      <c r="B1795" s="243" t="str">
        <f>VLOOKUP(A1795,'Web Based Remittances'!A:C,3,0)</f>
        <v>841x879w</v>
      </c>
      <c r="C1795" t="s">
        <v>206</v>
      </c>
      <c r="D1795" t="s">
        <v>207</v>
      </c>
      <c r="E1795">
        <v>4190140</v>
      </c>
      <c r="F1795" s="338"/>
    </row>
    <row r="1796" spans="1:18" x14ac:dyDescent="0.2">
      <c r="A1796" t="s">
        <v>355</v>
      </c>
      <c r="B1796" s="243" t="str">
        <f>VLOOKUP(A1796,'Web Based Remittances'!A:C,3,0)</f>
        <v>841x879w</v>
      </c>
      <c r="C1796" t="s">
        <v>208</v>
      </c>
      <c r="D1796" t="s">
        <v>209</v>
      </c>
      <c r="E1796">
        <v>4190160</v>
      </c>
      <c r="F1796" s="338"/>
      <c r="Q1796" s="338"/>
    </row>
    <row r="1797" spans="1:18" x14ac:dyDescent="0.2">
      <c r="A1797" t="s">
        <v>355</v>
      </c>
      <c r="B1797" s="243" t="str">
        <f>VLOOKUP(A1797,'Web Based Remittances'!A:C,3,0)</f>
        <v>841x879w</v>
      </c>
      <c r="C1797" t="s">
        <v>210</v>
      </c>
      <c r="D1797" t="s">
        <v>211</v>
      </c>
      <c r="E1797">
        <v>4190390</v>
      </c>
      <c r="F1797" s="338"/>
      <c r="J1797" s="338"/>
      <c r="R1797" s="338"/>
    </row>
    <row r="1798" spans="1:18" x14ac:dyDescent="0.2">
      <c r="A1798" t="s">
        <v>355</v>
      </c>
      <c r="B1798" s="243" t="str">
        <f>VLOOKUP(A1798,'Web Based Remittances'!A:C,3,0)</f>
        <v>841x879w</v>
      </c>
      <c r="C1798" t="s">
        <v>212</v>
      </c>
      <c r="D1798" t="s">
        <v>213</v>
      </c>
      <c r="E1798">
        <v>4191900</v>
      </c>
      <c r="F1798" s="338"/>
      <c r="H1798" s="338"/>
      <c r="J1798" s="338"/>
      <c r="K1798" s="338"/>
      <c r="O1798" s="338"/>
    </row>
    <row r="1799" spans="1:18" x14ac:dyDescent="0.2">
      <c r="A1799" t="s">
        <v>355</v>
      </c>
      <c r="B1799" s="243" t="str">
        <f>VLOOKUP(A1799,'Web Based Remittances'!A:C,3,0)</f>
        <v>841x879w</v>
      </c>
      <c r="C1799" t="s">
        <v>214</v>
      </c>
      <c r="D1799" t="s">
        <v>215</v>
      </c>
      <c r="E1799">
        <v>4191100</v>
      </c>
    </row>
    <row r="1800" spans="1:18" x14ac:dyDescent="0.2">
      <c r="A1800" t="s">
        <v>355</v>
      </c>
      <c r="B1800" s="243" t="str">
        <f>VLOOKUP(A1800,'Web Based Remittances'!A:C,3,0)</f>
        <v>841x879w</v>
      </c>
      <c r="C1800" t="s">
        <v>216</v>
      </c>
      <c r="D1800" t="s">
        <v>217</v>
      </c>
      <c r="E1800">
        <v>4191110</v>
      </c>
    </row>
    <row r="1801" spans="1:18" x14ac:dyDescent="0.2">
      <c r="A1801" t="s">
        <v>355</v>
      </c>
      <c r="B1801" s="243" t="str">
        <f>VLOOKUP(A1801,'Web Based Remittances'!A:C,3,0)</f>
        <v>841x879w</v>
      </c>
      <c r="C1801" t="s">
        <v>218</v>
      </c>
      <c r="D1801" t="s">
        <v>219</v>
      </c>
      <c r="E1801">
        <v>4191600</v>
      </c>
    </row>
    <row r="1802" spans="1:18" x14ac:dyDescent="0.2">
      <c r="A1802" t="s">
        <v>355</v>
      </c>
      <c r="B1802" s="243" t="str">
        <f>VLOOKUP(A1802,'Web Based Remittances'!A:C,3,0)</f>
        <v>841x879w</v>
      </c>
      <c r="C1802" t="s">
        <v>220</v>
      </c>
      <c r="D1802" t="s">
        <v>221</v>
      </c>
      <c r="E1802">
        <v>4191610</v>
      </c>
      <c r="F1802" s="338"/>
      <c r="G1802" s="338"/>
      <c r="J1802" s="338"/>
    </row>
    <row r="1803" spans="1:18" x14ac:dyDescent="0.2">
      <c r="A1803" t="s">
        <v>355</v>
      </c>
      <c r="B1803" s="243" t="str">
        <f>VLOOKUP(A1803,'Web Based Remittances'!A:C,3,0)</f>
        <v>841x879w</v>
      </c>
      <c r="C1803" t="s">
        <v>222</v>
      </c>
      <c r="D1803" t="s">
        <v>223</v>
      </c>
      <c r="E1803">
        <v>4190410</v>
      </c>
      <c r="F1803" s="338"/>
      <c r="H1803" s="338"/>
      <c r="J1803" s="338"/>
      <c r="N1803" s="338"/>
    </row>
    <row r="1804" spans="1:18" x14ac:dyDescent="0.2">
      <c r="A1804" t="s">
        <v>355</v>
      </c>
      <c r="B1804" s="243" t="str">
        <f>VLOOKUP(A1804,'Web Based Remittances'!A:C,3,0)</f>
        <v>841x879w</v>
      </c>
      <c r="C1804" t="s">
        <v>224</v>
      </c>
      <c r="D1804" t="s">
        <v>225</v>
      </c>
      <c r="E1804">
        <v>4190420</v>
      </c>
    </row>
    <row r="1805" spans="1:18" x14ac:dyDescent="0.2">
      <c r="A1805" t="s">
        <v>355</v>
      </c>
      <c r="B1805" s="243" t="str">
        <f>VLOOKUP(A1805,'Web Based Remittances'!A:C,3,0)</f>
        <v>841x879w</v>
      </c>
      <c r="C1805" t="s">
        <v>226</v>
      </c>
      <c r="D1805" t="s">
        <v>227</v>
      </c>
      <c r="E1805">
        <v>4190200</v>
      </c>
    </row>
    <row r="1806" spans="1:18" x14ac:dyDescent="0.2">
      <c r="A1806" t="s">
        <v>355</v>
      </c>
      <c r="B1806" s="243" t="str">
        <f>VLOOKUP(A1806,'Web Based Remittances'!A:C,3,0)</f>
        <v>841x879w</v>
      </c>
      <c r="C1806" t="s">
        <v>228</v>
      </c>
      <c r="D1806" t="s">
        <v>229</v>
      </c>
      <c r="E1806">
        <v>4190386</v>
      </c>
      <c r="F1806" s="338"/>
      <c r="G1806" s="338"/>
      <c r="H1806" s="338"/>
      <c r="I1806" s="338"/>
      <c r="J1806" s="338"/>
      <c r="K1806" s="338"/>
      <c r="L1806" s="338"/>
      <c r="M1806" s="338"/>
      <c r="N1806" s="338"/>
      <c r="O1806" s="338"/>
      <c r="P1806" s="338"/>
      <c r="Q1806" s="338"/>
      <c r="R1806" s="338"/>
    </row>
    <row r="1807" spans="1:18" x14ac:dyDescent="0.2">
      <c r="A1807" t="s">
        <v>355</v>
      </c>
      <c r="B1807" s="243" t="str">
        <f>VLOOKUP(A1807,'Web Based Remittances'!A:C,3,0)</f>
        <v>841x879w</v>
      </c>
      <c r="C1807" t="s">
        <v>230</v>
      </c>
      <c r="D1807" t="s">
        <v>231</v>
      </c>
      <c r="E1807">
        <v>4190387</v>
      </c>
    </row>
    <row r="1808" spans="1:18" x14ac:dyDescent="0.2">
      <c r="A1808" t="s">
        <v>355</v>
      </c>
      <c r="B1808" s="243" t="str">
        <f>VLOOKUP(A1808,'Web Based Remittances'!A:C,3,0)</f>
        <v>841x879w</v>
      </c>
      <c r="C1808" t="s">
        <v>232</v>
      </c>
      <c r="D1808" t="s">
        <v>233</v>
      </c>
      <c r="E1808">
        <v>4190388</v>
      </c>
      <c r="F1808" s="338"/>
      <c r="G1808" s="338"/>
      <c r="H1808" s="338"/>
      <c r="I1808" s="338"/>
      <c r="J1808" s="338"/>
      <c r="K1808" s="338"/>
      <c r="L1808" s="338"/>
      <c r="M1808" s="338"/>
      <c r="N1808" s="338"/>
      <c r="O1808" s="338"/>
      <c r="P1808" s="338"/>
      <c r="Q1808" s="338"/>
      <c r="R1808" s="338"/>
    </row>
    <row r="1809" spans="1:18" x14ac:dyDescent="0.2">
      <c r="A1809" t="s">
        <v>355</v>
      </c>
      <c r="B1809" s="243" t="str">
        <f>VLOOKUP(A1809,'Web Based Remittances'!A:C,3,0)</f>
        <v>841x879w</v>
      </c>
      <c r="C1809" t="s">
        <v>234</v>
      </c>
      <c r="D1809" t="s">
        <v>235</v>
      </c>
      <c r="E1809">
        <v>4190380</v>
      </c>
      <c r="F1809" s="338"/>
      <c r="G1809" s="338"/>
      <c r="H1809" s="338"/>
      <c r="I1809" s="338"/>
      <c r="J1809" s="338"/>
      <c r="K1809" s="338"/>
      <c r="L1809" s="338"/>
      <c r="M1809" s="338"/>
      <c r="N1809" s="338"/>
      <c r="O1809" s="338"/>
      <c r="P1809" s="338"/>
      <c r="Q1809" s="338"/>
      <c r="R1809" s="338"/>
    </row>
    <row r="1810" spans="1:18" x14ac:dyDescent="0.2">
      <c r="A1810" t="s">
        <v>355</v>
      </c>
      <c r="B1810" s="243" t="str">
        <f>VLOOKUP(A1810,'Web Based Remittances'!A:C,3,0)</f>
        <v>841x879w</v>
      </c>
      <c r="C1810" t="s">
        <v>236</v>
      </c>
      <c r="D1810" t="s">
        <v>237</v>
      </c>
      <c r="E1810">
        <v>4190205</v>
      </c>
    </row>
    <row r="1811" spans="1:18" x14ac:dyDescent="0.2">
      <c r="A1811" t="s">
        <v>355</v>
      </c>
      <c r="B1811" s="243" t="str">
        <f>VLOOKUP(A1811,'Web Based Remittances'!A:C,3,0)</f>
        <v>841x879w</v>
      </c>
      <c r="C1811" t="s">
        <v>238</v>
      </c>
      <c r="D1811" t="s">
        <v>239</v>
      </c>
      <c r="E1811">
        <v>4190210</v>
      </c>
    </row>
    <row r="1812" spans="1:18" x14ac:dyDescent="0.2">
      <c r="A1812" t="s">
        <v>355</v>
      </c>
      <c r="B1812" s="243" t="str">
        <f>VLOOKUP(A1812,'Web Based Remittances'!A:C,3,0)</f>
        <v>841x879w</v>
      </c>
      <c r="C1812" t="s">
        <v>14</v>
      </c>
      <c r="D1812" t="s">
        <v>240</v>
      </c>
      <c r="E1812">
        <v>6110000</v>
      </c>
      <c r="F1812" s="338"/>
      <c r="L1812" s="338"/>
      <c r="N1812" s="338"/>
    </row>
    <row r="1813" spans="1:18" x14ac:dyDescent="0.2">
      <c r="A1813" t="s">
        <v>355</v>
      </c>
      <c r="B1813" s="243" t="str">
        <f>VLOOKUP(A1813,'Web Based Remittances'!A:C,3,0)</f>
        <v>841x879w</v>
      </c>
      <c r="C1813" t="s">
        <v>23</v>
      </c>
      <c r="D1813" t="s">
        <v>241</v>
      </c>
      <c r="E1813">
        <v>6110020</v>
      </c>
      <c r="F1813" s="338"/>
      <c r="J1813" s="338"/>
    </row>
    <row r="1814" spans="1:18" x14ac:dyDescent="0.2">
      <c r="A1814" t="s">
        <v>355</v>
      </c>
      <c r="B1814" s="243" t="str">
        <f>VLOOKUP(A1814,'Web Based Remittances'!A:C,3,0)</f>
        <v>841x879w</v>
      </c>
      <c r="C1814" t="s">
        <v>31</v>
      </c>
      <c r="D1814" t="s">
        <v>242</v>
      </c>
      <c r="E1814">
        <v>6110600</v>
      </c>
      <c r="F1814" s="338"/>
      <c r="G1814" s="338"/>
      <c r="H1814" s="338"/>
      <c r="I1814" s="338"/>
      <c r="J1814" s="338"/>
      <c r="K1814" s="338"/>
      <c r="L1814" s="338"/>
      <c r="M1814" s="338"/>
      <c r="N1814" s="338"/>
      <c r="O1814" s="338"/>
      <c r="P1814" s="338"/>
      <c r="Q1814" s="338"/>
      <c r="R1814" s="338"/>
    </row>
    <row r="1815" spans="1:18" x14ac:dyDescent="0.2">
      <c r="A1815" t="s">
        <v>355</v>
      </c>
      <c r="B1815" s="243" t="str">
        <f>VLOOKUP(A1815,'Web Based Remittances'!A:C,3,0)</f>
        <v>841x879w</v>
      </c>
      <c r="C1815" t="s">
        <v>38</v>
      </c>
      <c r="D1815" t="s">
        <v>243</v>
      </c>
      <c r="E1815">
        <v>6110720</v>
      </c>
      <c r="F1815" s="338"/>
    </row>
    <row r="1816" spans="1:18" x14ac:dyDescent="0.2">
      <c r="A1816" t="s">
        <v>355</v>
      </c>
      <c r="B1816" s="243" t="str">
        <f>VLOOKUP(A1816,'Web Based Remittances'!A:C,3,0)</f>
        <v>841x879w</v>
      </c>
      <c r="C1816" t="s">
        <v>42</v>
      </c>
      <c r="D1816" t="s">
        <v>244</v>
      </c>
      <c r="E1816">
        <v>6110860</v>
      </c>
      <c r="F1816" s="338"/>
      <c r="G1816" s="338"/>
      <c r="H1816" s="338"/>
      <c r="I1816" s="338"/>
      <c r="J1816" s="338"/>
      <c r="K1816" s="338"/>
      <c r="L1816" s="338"/>
      <c r="M1816" s="338"/>
      <c r="N1816" s="338"/>
      <c r="O1816" s="338"/>
      <c r="P1816" s="338"/>
      <c r="Q1816" s="338"/>
      <c r="R1816" s="338"/>
    </row>
    <row r="1817" spans="1:18" x14ac:dyDescent="0.2">
      <c r="A1817" t="s">
        <v>355</v>
      </c>
      <c r="B1817" s="243" t="str">
        <f>VLOOKUP(A1817,'Web Based Remittances'!A:C,3,0)</f>
        <v>841x879w</v>
      </c>
      <c r="C1817" t="s">
        <v>46</v>
      </c>
      <c r="D1817" t="s">
        <v>245</v>
      </c>
      <c r="E1817">
        <v>6110800</v>
      </c>
      <c r="F1817" s="338"/>
      <c r="G1817" s="338"/>
    </row>
    <row r="1818" spans="1:18" x14ac:dyDescent="0.2">
      <c r="A1818" t="s">
        <v>355</v>
      </c>
      <c r="B1818" s="243" t="str">
        <f>VLOOKUP(A1818,'Web Based Remittances'!A:C,3,0)</f>
        <v>841x879w</v>
      </c>
      <c r="C1818" t="s">
        <v>50</v>
      </c>
      <c r="D1818" t="s">
        <v>246</v>
      </c>
      <c r="E1818">
        <v>6110640</v>
      </c>
      <c r="F1818" s="338"/>
      <c r="G1818" s="338"/>
      <c r="I1818" s="338"/>
      <c r="J1818" s="338"/>
      <c r="L1818" s="338"/>
    </row>
    <row r="1819" spans="1:18" x14ac:dyDescent="0.2">
      <c r="A1819" t="s">
        <v>355</v>
      </c>
      <c r="B1819" s="243" t="str">
        <f>VLOOKUP(A1819,'Web Based Remittances'!A:C,3,0)</f>
        <v>841x879w</v>
      </c>
      <c r="C1819" t="s">
        <v>247</v>
      </c>
      <c r="D1819" t="s">
        <v>248</v>
      </c>
      <c r="E1819">
        <v>6116300</v>
      </c>
      <c r="F1819" s="338"/>
      <c r="G1819" s="338"/>
      <c r="H1819" s="338"/>
      <c r="I1819" s="338"/>
      <c r="J1819" s="338"/>
      <c r="K1819" s="338"/>
      <c r="L1819" s="338"/>
      <c r="M1819" s="338"/>
      <c r="N1819" s="338"/>
      <c r="O1819" s="338"/>
      <c r="P1819" s="338"/>
      <c r="Q1819" s="338"/>
      <c r="R1819" s="338"/>
    </row>
    <row r="1820" spans="1:18" x14ac:dyDescent="0.2">
      <c r="A1820" t="s">
        <v>355</v>
      </c>
      <c r="B1820" s="243" t="str">
        <f>VLOOKUP(A1820,'Web Based Remittances'!A:C,3,0)</f>
        <v>841x879w</v>
      </c>
      <c r="C1820" t="s">
        <v>249</v>
      </c>
      <c r="D1820" t="s">
        <v>250</v>
      </c>
      <c r="E1820">
        <v>6116200</v>
      </c>
      <c r="F1820" s="338"/>
      <c r="G1820" s="338"/>
      <c r="J1820" s="338"/>
      <c r="M1820" s="338"/>
    </row>
    <row r="1821" spans="1:18" x14ac:dyDescent="0.2">
      <c r="A1821" t="s">
        <v>355</v>
      </c>
      <c r="B1821" s="243" t="str">
        <f>VLOOKUP(A1821,'Web Based Remittances'!A:C,3,0)</f>
        <v>841x879w</v>
      </c>
      <c r="C1821" t="s">
        <v>251</v>
      </c>
      <c r="D1821" t="s">
        <v>252</v>
      </c>
      <c r="E1821">
        <v>6116610</v>
      </c>
    </row>
    <row r="1822" spans="1:18" x14ac:dyDescent="0.2">
      <c r="A1822" t="s">
        <v>355</v>
      </c>
      <c r="B1822" s="243" t="str">
        <f>VLOOKUP(A1822,'Web Based Remittances'!A:C,3,0)</f>
        <v>841x879w</v>
      </c>
      <c r="C1822" t="s">
        <v>253</v>
      </c>
      <c r="D1822" t="s">
        <v>254</v>
      </c>
      <c r="E1822">
        <v>6116600</v>
      </c>
      <c r="F1822" s="338"/>
      <c r="G1822" s="338"/>
      <c r="I1822" s="338"/>
      <c r="N1822" s="338"/>
      <c r="O1822" s="338"/>
    </row>
    <row r="1823" spans="1:18" x14ac:dyDescent="0.2">
      <c r="A1823" t="s">
        <v>355</v>
      </c>
      <c r="B1823" s="243" t="str">
        <f>VLOOKUP(A1823,'Web Based Remittances'!A:C,3,0)</f>
        <v>841x879w</v>
      </c>
      <c r="C1823" t="s">
        <v>255</v>
      </c>
      <c r="D1823" t="s">
        <v>256</v>
      </c>
      <c r="E1823">
        <v>6121000</v>
      </c>
      <c r="F1823" s="338"/>
      <c r="G1823" s="338"/>
      <c r="O1823" s="338"/>
    </row>
    <row r="1824" spans="1:18" x14ac:dyDescent="0.2">
      <c r="A1824" t="s">
        <v>355</v>
      </c>
      <c r="B1824" s="243" t="str">
        <f>VLOOKUP(A1824,'Web Based Remittances'!A:C,3,0)</f>
        <v>841x879w</v>
      </c>
      <c r="C1824" t="s">
        <v>257</v>
      </c>
      <c r="D1824" t="s">
        <v>258</v>
      </c>
      <c r="E1824">
        <v>6122310</v>
      </c>
    </row>
    <row r="1825" spans="1:18" x14ac:dyDescent="0.2">
      <c r="A1825" t="s">
        <v>355</v>
      </c>
      <c r="B1825" s="243" t="str">
        <f>VLOOKUP(A1825,'Web Based Remittances'!A:C,3,0)</f>
        <v>841x879w</v>
      </c>
      <c r="C1825" t="s">
        <v>259</v>
      </c>
      <c r="D1825" t="s">
        <v>260</v>
      </c>
      <c r="E1825">
        <v>6122110</v>
      </c>
      <c r="F1825" s="338"/>
      <c r="G1825" s="338"/>
      <c r="H1825" s="338"/>
      <c r="I1825" s="338"/>
      <c r="J1825" s="338"/>
      <c r="K1825" s="338"/>
      <c r="M1825" s="338"/>
      <c r="N1825" s="338"/>
      <c r="O1825" s="338"/>
      <c r="P1825" s="338"/>
      <c r="Q1825" s="338"/>
      <c r="R1825" s="338"/>
    </row>
    <row r="1826" spans="1:18" x14ac:dyDescent="0.2">
      <c r="A1826" t="s">
        <v>355</v>
      </c>
      <c r="B1826" s="243" t="str">
        <f>VLOOKUP(A1826,'Web Based Remittances'!A:C,3,0)</f>
        <v>841x879w</v>
      </c>
      <c r="C1826" t="s">
        <v>261</v>
      </c>
      <c r="D1826" t="s">
        <v>262</v>
      </c>
      <c r="E1826">
        <v>6120800</v>
      </c>
    </row>
    <row r="1827" spans="1:18" x14ac:dyDescent="0.2">
      <c r="A1827" t="s">
        <v>355</v>
      </c>
      <c r="B1827" s="243" t="str">
        <f>VLOOKUP(A1827,'Web Based Remittances'!A:C,3,0)</f>
        <v>841x879w</v>
      </c>
      <c r="C1827" t="s">
        <v>263</v>
      </c>
      <c r="D1827" t="s">
        <v>264</v>
      </c>
      <c r="E1827">
        <v>6120220</v>
      </c>
      <c r="F1827" s="338"/>
      <c r="H1827" s="338"/>
      <c r="L1827" s="338"/>
      <c r="O1827" s="338"/>
    </row>
    <row r="1828" spans="1:18" x14ac:dyDescent="0.2">
      <c r="A1828" t="s">
        <v>355</v>
      </c>
      <c r="B1828" s="243" t="str">
        <f>VLOOKUP(A1828,'Web Based Remittances'!A:C,3,0)</f>
        <v>841x879w</v>
      </c>
      <c r="C1828" t="s">
        <v>265</v>
      </c>
      <c r="D1828" t="s">
        <v>266</v>
      </c>
      <c r="E1828">
        <v>6120600</v>
      </c>
      <c r="F1828" s="338"/>
      <c r="G1828" s="338"/>
      <c r="H1828" s="338"/>
      <c r="I1828" s="338"/>
      <c r="J1828" s="338"/>
      <c r="K1828" s="338"/>
      <c r="L1828" s="338"/>
      <c r="M1828" s="338"/>
      <c r="N1828" s="338"/>
      <c r="O1828" s="338"/>
      <c r="P1828" s="338"/>
      <c r="Q1828" s="338"/>
      <c r="R1828" s="338"/>
    </row>
    <row r="1829" spans="1:18" x14ac:dyDescent="0.2">
      <c r="A1829" t="s">
        <v>355</v>
      </c>
      <c r="B1829" s="243" t="str">
        <f>VLOOKUP(A1829,'Web Based Remittances'!A:C,3,0)</f>
        <v>841x879w</v>
      </c>
      <c r="C1829" t="s">
        <v>267</v>
      </c>
      <c r="D1829" t="s">
        <v>268</v>
      </c>
      <c r="E1829">
        <v>6120400</v>
      </c>
    </row>
    <row r="1830" spans="1:18" x14ac:dyDescent="0.2">
      <c r="A1830" t="s">
        <v>355</v>
      </c>
      <c r="B1830" s="243" t="str">
        <f>VLOOKUP(A1830,'Web Based Remittances'!A:C,3,0)</f>
        <v>841x879w</v>
      </c>
      <c r="C1830" t="s">
        <v>269</v>
      </c>
      <c r="D1830" t="s">
        <v>270</v>
      </c>
      <c r="E1830">
        <v>6140130</v>
      </c>
    </row>
    <row r="1831" spans="1:18" x14ac:dyDescent="0.2">
      <c r="A1831" t="s">
        <v>355</v>
      </c>
      <c r="B1831" s="243" t="str">
        <f>VLOOKUP(A1831,'Web Based Remittances'!A:C,3,0)</f>
        <v>841x879w</v>
      </c>
      <c r="C1831" t="s">
        <v>271</v>
      </c>
      <c r="D1831" t="s">
        <v>272</v>
      </c>
      <c r="E1831">
        <v>6142460</v>
      </c>
    </row>
    <row r="1832" spans="1:18" x14ac:dyDescent="0.2">
      <c r="A1832" t="s">
        <v>355</v>
      </c>
      <c r="B1832" s="243" t="str">
        <f>VLOOKUP(A1832,'Web Based Remittances'!A:C,3,0)</f>
        <v>841x879w</v>
      </c>
      <c r="C1832" t="s">
        <v>273</v>
      </c>
      <c r="D1832" t="s">
        <v>274</v>
      </c>
      <c r="E1832">
        <v>6142431</v>
      </c>
    </row>
    <row r="1833" spans="1:18" x14ac:dyDescent="0.2">
      <c r="A1833" t="s">
        <v>355</v>
      </c>
      <c r="B1833" s="243" t="str">
        <f>VLOOKUP(A1833,'Web Based Remittances'!A:C,3,0)</f>
        <v>841x879w</v>
      </c>
      <c r="C1833" t="s">
        <v>275</v>
      </c>
      <c r="D1833" t="s">
        <v>276</v>
      </c>
      <c r="E1833">
        <v>6142432</v>
      </c>
      <c r="F1833" s="338"/>
      <c r="L1833" s="338"/>
    </row>
    <row r="1834" spans="1:18" x14ac:dyDescent="0.2">
      <c r="A1834" t="s">
        <v>355</v>
      </c>
      <c r="B1834" s="243" t="str">
        <f>VLOOKUP(A1834,'Web Based Remittances'!A:C,3,0)</f>
        <v>841x879w</v>
      </c>
      <c r="C1834" t="s">
        <v>277</v>
      </c>
      <c r="D1834" t="s">
        <v>278</v>
      </c>
      <c r="E1834">
        <v>6142430</v>
      </c>
    </row>
    <row r="1835" spans="1:18" x14ac:dyDescent="0.2">
      <c r="A1835" t="s">
        <v>355</v>
      </c>
      <c r="B1835" s="243" t="str">
        <f>VLOOKUP(A1835,'Web Based Remittances'!A:C,3,0)</f>
        <v>841x879w</v>
      </c>
      <c r="C1835" t="s">
        <v>279</v>
      </c>
      <c r="D1835" t="s">
        <v>280</v>
      </c>
      <c r="E1835">
        <v>6142433</v>
      </c>
    </row>
    <row r="1836" spans="1:18" x14ac:dyDescent="0.2">
      <c r="A1836" t="s">
        <v>355</v>
      </c>
      <c r="B1836" s="243" t="str">
        <f>VLOOKUP(A1836,'Web Based Remittances'!A:C,3,0)</f>
        <v>841x879w</v>
      </c>
      <c r="C1836" t="s">
        <v>281</v>
      </c>
      <c r="D1836" t="s">
        <v>282</v>
      </c>
      <c r="E1836">
        <v>6142440</v>
      </c>
    </row>
    <row r="1837" spans="1:18" x14ac:dyDescent="0.2">
      <c r="A1837" t="s">
        <v>355</v>
      </c>
      <c r="B1837" s="243" t="str">
        <f>VLOOKUP(A1837,'Web Based Remittances'!A:C,3,0)</f>
        <v>841x879w</v>
      </c>
      <c r="C1837" t="s">
        <v>283</v>
      </c>
      <c r="D1837" t="s">
        <v>284</v>
      </c>
      <c r="E1837">
        <v>6142434</v>
      </c>
      <c r="F1837" s="338"/>
      <c r="J1837" s="338"/>
    </row>
    <row r="1838" spans="1:18" x14ac:dyDescent="0.2">
      <c r="A1838" t="s">
        <v>355</v>
      </c>
      <c r="B1838" s="243" t="str">
        <f>VLOOKUP(A1838,'Web Based Remittances'!A:C,3,0)</f>
        <v>841x879w</v>
      </c>
      <c r="C1838" t="s">
        <v>285</v>
      </c>
      <c r="D1838" t="s">
        <v>286</v>
      </c>
      <c r="E1838">
        <v>6146100</v>
      </c>
    </row>
    <row r="1839" spans="1:18" x14ac:dyDescent="0.2">
      <c r="A1839" t="s">
        <v>355</v>
      </c>
      <c r="B1839" s="243" t="str">
        <f>VLOOKUP(A1839,'Web Based Remittances'!A:C,3,0)</f>
        <v>841x879w</v>
      </c>
      <c r="C1839" t="s">
        <v>287</v>
      </c>
      <c r="D1839" t="s">
        <v>288</v>
      </c>
      <c r="E1839">
        <v>6140000</v>
      </c>
      <c r="F1839" s="338"/>
      <c r="O1839" s="338"/>
    </row>
    <row r="1840" spans="1:18" x14ac:dyDescent="0.2">
      <c r="A1840" t="s">
        <v>355</v>
      </c>
      <c r="B1840" s="243" t="str">
        <f>VLOOKUP(A1840,'Web Based Remittances'!A:C,3,0)</f>
        <v>841x879w</v>
      </c>
      <c r="C1840" t="s">
        <v>289</v>
      </c>
      <c r="D1840" t="s">
        <v>290</v>
      </c>
      <c r="E1840">
        <v>6121600</v>
      </c>
      <c r="F1840" s="338"/>
    </row>
    <row r="1841" spans="1:6" x14ac:dyDescent="0.2">
      <c r="A1841" t="s">
        <v>355</v>
      </c>
      <c r="B1841" s="243" t="str">
        <f>VLOOKUP(A1841,'Web Based Remittances'!A:C,3,0)</f>
        <v>841x879w</v>
      </c>
      <c r="C1841" t="s">
        <v>291</v>
      </c>
      <c r="D1841" t="s">
        <v>292</v>
      </c>
      <c r="E1841">
        <v>6151110</v>
      </c>
    </row>
    <row r="1842" spans="1:6" x14ac:dyDescent="0.2">
      <c r="A1842" t="s">
        <v>355</v>
      </c>
      <c r="B1842" s="243" t="str">
        <f>VLOOKUP(A1842,'Web Based Remittances'!A:C,3,0)</f>
        <v>841x879w</v>
      </c>
      <c r="C1842" t="s">
        <v>293</v>
      </c>
      <c r="D1842" t="s">
        <v>294</v>
      </c>
      <c r="E1842">
        <v>6140200</v>
      </c>
      <c r="F1842" s="338"/>
    </row>
    <row r="1843" spans="1:6" x14ac:dyDescent="0.2">
      <c r="A1843" t="s">
        <v>355</v>
      </c>
      <c r="B1843" s="243" t="str">
        <f>VLOOKUP(A1843,'Web Based Remittances'!A:C,3,0)</f>
        <v>841x879w</v>
      </c>
      <c r="C1843" t="s">
        <v>295</v>
      </c>
      <c r="D1843" t="s">
        <v>296</v>
      </c>
      <c r="E1843">
        <v>6111000</v>
      </c>
      <c r="F1843" s="338"/>
    </row>
    <row r="1844" spans="1:6" x14ac:dyDescent="0.2">
      <c r="A1844" t="s">
        <v>355</v>
      </c>
      <c r="B1844" s="243" t="str">
        <f>VLOOKUP(A1844,'Web Based Remittances'!A:C,3,0)</f>
        <v>841x879w</v>
      </c>
      <c r="C1844" t="s">
        <v>297</v>
      </c>
      <c r="D1844" t="s">
        <v>298</v>
      </c>
      <c r="E1844">
        <v>6170100</v>
      </c>
    </row>
    <row r="1845" spans="1:6" x14ac:dyDescent="0.2">
      <c r="A1845" t="s">
        <v>355</v>
      </c>
      <c r="B1845" s="243" t="str">
        <f>VLOOKUP(A1845,'Web Based Remittances'!A:C,3,0)</f>
        <v>841x879w</v>
      </c>
      <c r="C1845" t="s">
        <v>299</v>
      </c>
      <c r="D1845" t="s">
        <v>300</v>
      </c>
      <c r="E1845">
        <v>6170110</v>
      </c>
    </row>
    <row r="1846" spans="1:6" x14ac:dyDescent="0.2">
      <c r="A1846" t="s">
        <v>355</v>
      </c>
      <c r="B1846" s="243" t="str">
        <f>VLOOKUP(A1846,'Web Based Remittances'!A:C,3,0)</f>
        <v>841x879w</v>
      </c>
      <c r="C1846" t="s">
        <v>301</v>
      </c>
      <c r="D1846" t="s">
        <v>302</v>
      </c>
      <c r="E1846">
        <v>6181400</v>
      </c>
    </row>
    <row r="1847" spans="1:6" x14ac:dyDescent="0.2">
      <c r="A1847" t="s">
        <v>355</v>
      </c>
      <c r="B1847" s="243" t="str">
        <f>VLOOKUP(A1847,'Web Based Remittances'!A:C,3,0)</f>
        <v>841x879w</v>
      </c>
      <c r="C1847" t="s">
        <v>303</v>
      </c>
      <c r="D1847" t="s">
        <v>304</v>
      </c>
      <c r="E1847">
        <v>6181500</v>
      </c>
      <c r="F1847" s="338"/>
    </row>
    <row r="1848" spans="1:6" x14ac:dyDescent="0.2">
      <c r="A1848" t="s">
        <v>355</v>
      </c>
      <c r="B1848" s="243" t="str">
        <f>VLOOKUP(A1848,'Web Based Remittances'!A:C,3,0)</f>
        <v>841x879w</v>
      </c>
      <c r="C1848" t="s">
        <v>305</v>
      </c>
      <c r="D1848" t="s">
        <v>306</v>
      </c>
      <c r="E1848">
        <v>6110610</v>
      </c>
    </row>
    <row r="1849" spans="1:6" x14ac:dyDescent="0.2">
      <c r="A1849" t="s">
        <v>355</v>
      </c>
      <c r="B1849" s="243" t="str">
        <f>VLOOKUP(A1849,'Web Based Remittances'!A:C,3,0)</f>
        <v>841x879w</v>
      </c>
      <c r="C1849" t="s">
        <v>307</v>
      </c>
      <c r="D1849" t="s">
        <v>308</v>
      </c>
      <c r="E1849">
        <v>6122340</v>
      </c>
    </row>
    <row r="1850" spans="1:6" x14ac:dyDescent="0.2">
      <c r="A1850" t="s">
        <v>355</v>
      </c>
      <c r="B1850" s="243" t="str">
        <f>VLOOKUP(A1850,'Web Based Remittances'!A:C,3,0)</f>
        <v>841x879w</v>
      </c>
      <c r="C1850" t="s">
        <v>309</v>
      </c>
      <c r="D1850" t="s">
        <v>310</v>
      </c>
      <c r="E1850">
        <v>4190170</v>
      </c>
    </row>
    <row r="1851" spans="1:6" x14ac:dyDescent="0.2">
      <c r="A1851" t="s">
        <v>355</v>
      </c>
      <c r="B1851" s="243" t="str">
        <f>VLOOKUP(A1851,'Web Based Remittances'!A:C,3,0)</f>
        <v>841x879w</v>
      </c>
      <c r="C1851" t="s">
        <v>311</v>
      </c>
      <c r="D1851" t="s">
        <v>312</v>
      </c>
      <c r="E1851">
        <v>4190430</v>
      </c>
      <c r="F1851" s="338"/>
    </row>
    <row r="1852" spans="1:6" x14ac:dyDescent="0.2">
      <c r="A1852" t="s">
        <v>355</v>
      </c>
      <c r="B1852" s="243" t="str">
        <f>VLOOKUP(A1852,'Web Based Remittances'!A:C,3,0)</f>
        <v>841x879w</v>
      </c>
      <c r="C1852" t="s">
        <v>313</v>
      </c>
      <c r="D1852" t="s">
        <v>314</v>
      </c>
      <c r="E1852">
        <v>6181510</v>
      </c>
    </row>
    <row r="1853" spans="1:6" x14ac:dyDescent="0.2">
      <c r="A1853" t="s">
        <v>355</v>
      </c>
      <c r="B1853" s="243" t="str">
        <f>VLOOKUP(A1853,'Web Based Remittances'!A:C,3,0)</f>
        <v>841x879w</v>
      </c>
      <c r="C1853" t="s">
        <v>315</v>
      </c>
      <c r="D1853" t="s">
        <v>316</v>
      </c>
      <c r="E1853">
        <v>6180210</v>
      </c>
      <c r="F1853" s="338"/>
    </row>
    <row r="1854" spans="1:6" x14ac:dyDescent="0.2">
      <c r="A1854" t="s">
        <v>355</v>
      </c>
      <c r="B1854" s="243" t="str">
        <f>VLOOKUP(A1854,'Web Based Remittances'!A:C,3,0)</f>
        <v>841x879w</v>
      </c>
      <c r="C1854" t="s">
        <v>317</v>
      </c>
      <c r="D1854" t="s">
        <v>318</v>
      </c>
      <c r="E1854">
        <v>6180200</v>
      </c>
      <c r="F1854" s="338"/>
    </row>
    <row r="1855" spans="1:6" x14ac:dyDescent="0.2">
      <c r="A1855" t="s">
        <v>355</v>
      </c>
      <c r="B1855" s="243" t="str">
        <f>VLOOKUP(A1855,'Web Based Remittances'!A:C,3,0)</f>
        <v>841x879w</v>
      </c>
      <c r="C1855" t="s">
        <v>319</v>
      </c>
      <c r="D1855" t="s">
        <v>320</v>
      </c>
      <c r="E1855">
        <v>6180230</v>
      </c>
    </row>
    <row r="1856" spans="1:6" x14ac:dyDescent="0.2">
      <c r="A1856" t="s">
        <v>355</v>
      </c>
      <c r="B1856" s="243" t="str">
        <f>VLOOKUP(A1856,'Web Based Remittances'!A:C,3,0)</f>
        <v>841x879w</v>
      </c>
      <c r="C1856" t="s">
        <v>321</v>
      </c>
      <c r="D1856" t="s">
        <v>272</v>
      </c>
      <c r="E1856">
        <v>6180260</v>
      </c>
      <c r="F1856" s="338"/>
    </row>
    <row r="1857" spans="1:6" x14ac:dyDescent="0.2">
      <c r="A1857" t="s">
        <v>355</v>
      </c>
      <c r="B1857" s="243" t="str">
        <f>VLOOKUP(A1857,'Web Based Remittances'!A:C,3,0)</f>
        <v>841x879w</v>
      </c>
      <c r="C1857" t="s">
        <v>322</v>
      </c>
      <c r="D1857" t="s">
        <v>323</v>
      </c>
      <c r="E1857">
        <v>6180261</v>
      </c>
      <c r="F1857" s="338"/>
    </row>
    <row r="1858" spans="1:6" x14ac:dyDescent="0.2">
      <c r="A1858" t="s">
        <v>355</v>
      </c>
      <c r="B1858" s="243" t="str">
        <f>VLOOKUP(A1858,'Web Based Remittances'!A:C,3,0)</f>
        <v>841x879w</v>
      </c>
      <c r="C1858" t="s">
        <v>324</v>
      </c>
      <c r="D1858" t="s">
        <v>325</v>
      </c>
      <c r="E1858">
        <v>6180262</v>
      </c>
      <c r="F1858" s="338"/>
    </row>
    <row r="1859" spans="1:6" x14ac:dyDescent="0.2">
      <c r="A1859" t="s">
        <v>355</v>
      </c>
      <c r="B1859" s="243" t="str">
        <f>VLOOKUP(A1859,'Web Based Remittances'!A:C,3,0)</f>
        <v>841x879w</v>
      </c>
      <c r="C1859" t="s">
        <v>326</v>
      </c>
      <c r="D1859" t="s">
        <v>280</v>
      </c>
      <c r="E1859">
        <v>6180263</v>
      </c>
    </row>
    <row r="1860" spans="1:6" x14ac:dyDescent="0.2">
      <c r="A1860" t="s">
        <v>355</v>
      </c>
      <c r="B1860" s="243" t="str">
        <f>VLOOKUP(A1860,'Web Based Remittances'!A:C,3,0)</f>
        <v>841x879w</v>
      </c>
      <c r="C1860" t="s">
        <v>327</v>
      </c>
      <c r="D1860" t="s">
        <v>328</v>
      </c>
      <c r="E1860">
        <v>6180264</v>
      </c>
    </row>
    <row r="1861" spans="1:6" x14ac:dyDescent="0.2">
      <c r="A1861" t="s">
        <v>356</v>
      </c>
      <c r="B1861" s="243" t="str">
        <f>VLOOKUP(A1861,'Web Based Remittances'!A:C,3,0)</f>
        <v>326l864s</v>
      </c>
      <c r="C1861" t="s">
        <v>200</v>
      </c>
      <c r="D1861" t="s">
        <v>201</v>
      </c>
      <c r="E1861">
        <v>4190105</v>
      </c>
      <c r="F1861" s="338"/>
    </row>
    <row r="1862" spans="1:6" x14ac:dyDescent="0.2">
      <c r="A1862" t="s">
        <v>356</v>
      </c>
      <c r="B1862" s="243" t="str">
        <f>VLOOKUP(A1862,'Web Based Remittances'!A:C,3,0)</f>
        <v>326l864s</v>
      </c>
      <c r="C1862" t="s">
        <v>202</v>
      </c>
      <c r="D1862" t="s">
        <v>203</v>
      </c>
      <c r="E1862">
        <v>4190110</v>
      </c>
      <c r="F1862" s="338"/>
    </row>
    <row r="1863" spans="1:6" x14ac:dyDescent="0.2">
      <c r="A1863" t="s">
        <v>356</v>
      </c>
      <c r="B1863" s="243" t="str">
        <f>VLOOKUP(A1863,'Web Based Remittances'!A:C,3,0)</f>
        <v>326l864s</v>
      </c>
      <c r="C1863" t="s">
        <v>204</v>
      </c>
      <c r="D1863" t="s">
        <v>205</v>
      </c>
      <c r="E1863">
        <v>4190120</v>
      </c>
      <c r="F1863" s="338"/>
    </row>
    <row r="1864" spans="1:6" x14ac:dyDescent="0.2">
      <c r="A1864" t="s">
        <v>356</v>
      </c>
      <c r="B1864" s="243" t="str">
        <f>VLOOKUP(A1864,'Web Based Remittances'!A:C,3,0)</f>
        <v>326l864s</v>
      </c>
      <c r="C1864" t="s">
        <v>206</v>
      </c>
      <c r="D1864" t="s">
        <v>207</v>
      </c>
      <c r="E1864">
        <v>4190140</v>
      </c>
    </row>
    <row r="1865" spans="1:6" x14ac:dyDescent="0.2">
      <c r="A1865" t="s">
        <v>356</v>
      </c>
      <c r="B1865" s="243" t="str">
        <f>VLOOKUP(A1865,'Web Based Remittances'!A:C,3,0)</f>
        <v>326l864s</v>
      </c>
      <c r="C1865" t="s">
        <v>208</v>
      </c>
      <c r="D1865" t="s">
        <v>209</v>
      </c>
      <c r="E1865">
        <v>4190160</v>
      </c>
      <c r="F1865" s="338"/>
    </row>
    <row r="1866" spans="1:6" x14ac:dyDescent="0.2">
      <c r="A1866" t="s">
        <v>356</v>
      </c>
      <c r="B1866" s="243" t="str">
        <f>VLOOKUP(A1866,'Web Based Remittances'!A:C,3,0)</f>
        <v>326l864s</v>
      </c>
      <c r="C1866" t="s">
        <v>210</v>
      </c>
      <c r="D1866" t="s">
        <v>211</v>
      </c>
      <c r="E1866">
        <v>4190390</v>
      </c>
    </row>
    <row r="1867" spans="1:6" x14ac:dyDescent="0.2">
      <c r="A1867" t="s">
        <v>356</v>
      </c>
      <c r="B1867" s="243" t="str">
        <f>VLOOKUP(A1867,'Web Based Remittances'!A:C,3,0)</f>
        <v>326l864s</v>
      </c>
      <c r="C1867" t="s">
        <v>212</v>
      </c>
      <c r="D1867" t="s">
        <v>213</v>
      </c>
      <c r="E1867">
        <v>4191900</v>
      </c>
      <c r="F1867" s="338"/>
    </row>
    <row r="1868" spans="1:6" x14ac:dyDescent="0.2">
      <c r="A1868" t="s">
        <v>356</v>
      </c>
      <c r="B1868" s="243" t="str">
        <f>VLOOKUP(A1868,'Web Based Remittances'!A:C,3,0)</f>
        <v>326l864s</v>
      </c>
      <c r="C1868" t="s">
        <v>214</v>
      </c>
      <c r="D1868" t="s">
        <v>215</v>
      </c>
      <c r="E1868">
        <v>4191100</v>
      </c>
      <c r="F1868" s="338"/>
    </row>
    <row r="1869" spans="1:6" x14ac:dyDescent="0.2">
      <c r="A1869" t="s">
        <v>356</v>
      </c>
      <c r="B1869" s="243" t="str">
        <f>VLOOKUP(A1869,'Web Based Remittances'!A:C,3,0)</f>
        <v>326l864s</v>
      </c>
      <c r="C1869" t="s">
        <v>216</v>
      </c>
      <c r="D1869" t="s">
        <v>217</v>
      </c>
      <c r="E1869">
        <v>4191110</v>
      </c>
    </row>
    <row r="1870" spans="1:6" x14ac:dyDescent="0.2">
      <c r="A1870" t="s">
        <v>356</v>
      </c>
      <c r="B1870" s="243" t="str">
        <f>VLOOKUP(A1870,'Web Based Remittances'!A:C,3,0)</f>
        <v>326l864s</v>
      </c>
      <c r="C1870" t="s">
        <v>218</v>
      </c>
      <c r="D1870" t="s">
        <v>219</v>
      </c>
      <c r="E1870">
        <v>4191600</v>
      </c>
    </row>
    <row r="1871" spans="1:6" x14ac:dyDescent="0.2">
      <c r="A1871" t="s">
        <v>356</v>
      </c>
      <c r="B1871" s="243" t="str">
        <f>VLOOKUP(A1871,'Web Based Remittances'!A:C,3,0)</f>
        <v>326l864s</v>
      </c>
      <c r="C1871" t="s">
        <v>220</v>
      </c>
      <c r="D1871" t="s">
        <v>221</v>
      </c>
      <c r="E1871">
        <v>4191610</v>
      </c>
      <c r="F1871" s="338"/>
    </row>
    <row r="1872" spans="1:6" x14ac:dyDescent="0.2">
      <c r="A1872" t="s">
        <v>356</v>
      </c>
      <c r="B1872" s="243" t="str">
        <f>VLOOKUP(A1872,'Web Based Remittances'!A:C,3,0)</f>
        <v>326l864s</v>
      </c>
      <c r="C1872" t="s">
        <v>222</v>
      </c>
      <c r="D1872" t="s">
        <v>223</v>
      </c>
      <c r="E1872">
        <v>4190410</v>
      </c>
    </row>
    <row r="1873" spans="1:6" x14ac:dyDescent="0.2">
      <c r="A1873" t="s">
        <v>356</v>
      </c>
      <c r="B1873" s="243" t="str">
        <f>VLOOKUP(A1873,'Web Based Remittances'!A:C,3,0)</f>
        <v>326l864s</v>
      </c>
      <c r="C1873" t="s">
        <v>224</v>
      </c>
      <c r="D1873" t="s">
        <v>225</v>
      </c>
      <c r="E1873">
        <v>4190420</v>
      </c>
    </row>
    <row r="1874" spans="1:6" x14ac:dyDescent="0.2">
      <c r="A1874" t="s">
        <v>356</v>
      </c>
      <c r="B1874" s="243" t="str">
        <f>VLOOKUP(A1874,'Web Based Remittances'!A:C,3,0)</f>
        <v>326l864s</v>
      </c>
      <c r="C1874" t="s">
        <v>226</v>
      </c>
      <c r="D1874" t="s">
        <v>227</v>
      </c>
      <c r="E1874">
        <v>4190200</v>
      </c>
      <c r="F1874" s="338"/>
    </row>
    <row r="1875" spans="1:6" x14ac:dyDescent="0.2">
      <c r="A1875" t="s">
        <v>356</v>
      </c>
      <c r="B1875" s="243" t="str">
        <f>VLOOKUP(A1875,'Web Based Remittances'!A:C,3,0)</f>
        <v>326l864s</v>
      </c>
      <c r="C1875" t="s">
        <v>228</v>
      </c>
      <c r="D1875" t="s">
        <v>229</v>
      </c>
      <c r="E1875">
        <v>4190386</v>
      </c>
    </row>
    <row r="1876" spans="1:6" x14ac:dyDescent="0.2">
      <c r="A1876" t="s">
        <v>356</v>
      </c>
      <c r="B1876" s="243" t="str">
        <f>VLOOKUP(A1876,'Web Based Remittances'!A:C,3,0)</f>
        <v>326l864s</v>
      </c>
      <c r="C1876" t="s">
        <v>230</v>
      </c>
      <c r="D1876" t="s">
        <v>231</v>
      </c>
      <c r="E1876">
        <v>4190387</v>
      </c>
      <c r="F1876" s="338"/>
    </row>
    <row r="1877" spans="1:6" x14ac:dyDescent="0.2">
      <c r="A1877" t="s">
        <v>356</v>
      </c>
      <c r="B1877" s="243" t="str">
        <f>VLOOKUP(A1877,'Web Based Remittances'!A:C,3,0)</f>
        <v>326l864s</v>
      </c>
      <c r="C1877" t="s">
        <v>232</v>
      </c>
      <c r="D1877" t="s">
        <v>233</v>
      </c>
      <c r="E1877">
        <v>4190388</v>
      </c>
      <c r="F1877" s="338"/>
    </row>
    <row r="1878" spans="1:6" x14ac:dyDescent="0.2">
      <c r="A1878" t="s">
        <v>356</v>
      </c>
      <c r="B1878" s="243" t="str">
        <f>VLOOKUP(A1878,'Web Based Remittances'!A:C,3,0)</f>
        <v>326l864s</v>
      </c>
      <c r="C1878" t="s">
        <v>234</v>
      </c>
      <c r="D1878" t="s">
        <v>235</v>
      </c>
      <c r="E1878">
        <v>4190380</v>
      </c>
    </row>
    <row r="1879" spans="1:6" x14ac:dyDescent="0.2">
      <c r="A1879" t="s">
        <v>356</v>
      </c>
      <c r="B1879" s="243" t="str">
        <f>VLOOKUP(A1879,'Web Based Remittances'!A:C,3,0)</f>
        <v>326l864s</v>
      </c>
      <c r="C1879" t="s">
        <v>236</v>
      </c>
      <c r="D1879" t="s">
        <v>237</v>
      </c>
      <c r="E1879">
        <v>4190205</v>
      </c>
    </row>
    <row r="1880" spans="1:6" x14ac:dyDescent="0.2">
      <c r="A1880" t="s">
        <v>356</v>
      </c>
      <c r="B1880" s="243" t="str">
        <f>VLOOKUP(A1880,'Web Based Remittances'!A:C,3,0)</f>
        <v>326l864s</v>
      </c>
      <c r="C1880" t="s">
        <v>238</v>
      </c>
      <c r="D1880" t="s">
        <v>239</v>
      </c>
      <c r="E1880">
        <v>4190210</v>
      </c>
    </row>
    <row r="1881" spans="1:6" x14ac:dyDescent="0.2">
      <c r="A1881" t="s">
        <v>356</v>
      </c>
      <c r="B1881" s="243" t="str">
        <f>VLOOKUP(A1881,'Web Based Remittances'!A:C,3,0)</f>
        <v>326l864s</v>
      </c>
      <c r="C1881" t="s">
        <v>14</v>
      </c>
      <c r="D1881" t="s">
        <v>240</v>
      </c>
      <c r="E1881">
        <v>6110000</v>
      </c>
      <c r="F1881" s="338"/>
    </row>
    <row r="1882" spans="1:6" x14ac:dyDescent="0.2">
      <c r="A1882" t="s">
        <v>356</v>
      </c>
      <c r="B1882" s="243" t="str">
        <f>VLOOKUP(A1882,'Web Based Remittances'!A:C,3,0)</f>
        <v>326l864s</v>
      </c>
      <c r="C1882" t="s">
        <v>23</v>
      </c>
      <c r="D1882" t="s">
        <v>241</v>
      </c>
      <c r="E1882">
        <v>6110020</v>
      </c>
    </row>
    <row r="1883" spans="1:6" x14ac:dyDescent="0.2">
      <c r="A1883" t="s">
        <v>356</v>
      </c>
      <c r="B1883" s="243" t="str">
        <f>VLOOKUP(A1883,'Web Based Remittances'!A:C,3,0)</f>
        <v>326l864s</v>
      </c>
      <c r="C1883" t="s">
        <v>31</v>
      </c>
      <c r="D1883" t="s">
        <v>242</v>
      </c>
      <c r="E1883">
        <v>6110600</v>
      </c>
    </row>
    <row r="1884" spans="1:6" x14ac:dyDescent="0.2">
      <c r="A1884" t="s">
        <v>356</v>
      </c>
      <c r="B1884" s="243" t="str">
        <f>VLOOKUP(A1884,'Web Based Remittances'!A:C,3,0)</f>
        <v>326l864s</v>
      </c>
      <c r="C1884" t="s">
        <v>38</v>
      </c>
      <c r="D1884" t="s">
        <v>243</v>
      </c>
      <c r="E1884">
        <v>6110720</v>
      </c>
    </row>
    <row r="1885" spans="1:6" x14ac:dyDescent="0.2">
      <c r="A1885" t="s">
        <v>356</v>
      </c>
      <c r="B1885" s="243" t="str">
        <f>VLOOKUP(A1885,'Web Based Remittances'!A:C,3,0)</f>
        <v>326l864s</v>
      </c>
      <c r="C1885" t="s">
        <v>42</v>
      </c>
      <c r="D1885" t="s">
        <v>244</v>
      </c>
      <c r="E1885">
        <v>6110860</v>
      </c>
    </row>
    <row r="1886" spans="1:6" x14ac:dyDescent="0.2">
      <c r="A1886" t="s">
        <v>356</v>
      </c>
      <c r="B1886" s="243" t="str">
        <f>VLOOKUP(A1886,'Web Based Remittances'!A:C,3,0)</f>
        <v>326l864s</v>
      </c>
      <c r="C1886" t="s">
        <v>46</v>
      </c>
      <c r="D1886" t="s">
        <v>245</v>
      </c>
      <c r="E1886">
        <v>6110800</v>
      </c>
    </row>
    <row r="1887" spans="1:6" x14ac:dyDescent="0.2">
      <c r="A1887" t="s">
        <v>356</v>
      </c>
      <c r="B1887" s="243" t="str">
        <f>VLOOKUP(A1887,'Web Based Remittances'!A:C,3,0)</f>
        <v>326l864s</v>
      </c>
      <c r="C1887" t="s">
        <v>50</v>
      </c>
      <c r="D1887" t="s">
        <v>246</v>
      </c>
      <c r="E1887">
        <v>6110640</v>
      </c>
    </row>
    <row r="1888" spans="1:6" x14ac:dyDescent="0.2">
      <c r="A1888" t="s">
        <v>356</v>
      </c>
      <c r="B1888" s="243" t="str">
        <f>VLOOKUP(A1888,'Web Based Remittances'!A:C,3,0)</f>
        <v>326l864s</v>
      </c>
      <c r="C1888" t="s">
        <v>247</v>
      </c>
      <c r="D1888" t="s">
        <v>248</v>
      </c>
      <c r="E1888">
        <v>6116300</v>
      </c>
    </row>
    <row r="1889" spans="1:5" x14ac:dyDescent="0.2">
      <c r="A1889" t="s">
        <v>356</v>
      </c>
      <c r="B1889" s="243" t="str">
        <f>VLOOKUP(A1889,'Web Based Remittances'!A:C,3,0)</f>
        <v>326l864s</v>
      </c>
      <c r="C1889" t="s">
        <v>249</v>
      </c>
      <c r="D1889" t="s">
        <v>250</v>
      </c>
      <c r="E1889">
        <v>6116200</v>
      </c>
    </row>
    <row r="1890" spans="1:5" x14ac:dyDescent="0.2">
      <c r="A1890" t="s">
        <v>356</v>
      </c>
      <c r="B1890" s="243" t="str">
        <f>VLOOKUP(A1890,'Web Based Remittances'!A:C,3,0)</f>
        <v>326l864s</v>
      </c>
      <c r="C1890" t="s">
        <v>251</v>
      </c>
      <c r="D1890" t="s">
        <v>252</v>
      </c>
      <c r="E1890">
        <v>6116610</v>
      </c>
    </row>
    <row r="1891" spans="1:5" x14ac:dyDescent="0.2">
      <c r="A1891" t="s">
        <v>356</v>
      </c>
      <c r="B1891" s="243" t="str">
        <f>VLOOKUP(A1891,'Web Based Remittances'!A:C,3,0)</f>
        <v>326l864s</v>
      </c>
      <c r="C1891" t="s">
        <v>253</v>
      </c>
      <c r="D1891" t="s">
        <v>254</v>
      </c>
      <c r="E1891">
        <v>6116600</v>
      </c>
    </row>
    <row r="1892" spans="1:5" x14ac:dyDescent="0.2">
      <c r="A1892" t="s">
        <v>356</v>
      </c>
      <c r="B1892" s="243" t="str">
        <f>VLOOKUP(A1892,'Web Based Remittances'!A:C,3,0)</f>
        <v>326l864s</v>
      </c>
      <c r="C1892" t="s">
        <v>255</v>
      </c>
      <c r="D1892" t="s">
        <v>256</v>
      </c>
      <c r="E1892">
        <v>6121000</v>
      </c>
    </row>
    <row r="1893" spans="1:5" x14ac:dyDescent="0.2">
      <c r="A1893" t="s">
        <v>356</v>
      </c>
      <c r="B1893" s="243" t="str">
        <f>VLOOKUP(A1893,'Web Based Remittances'!A:C,3,0)</f>
        <v>326l864s</v>
      </c>
      <c r="C1893" t="s">
        <v>257</v>
      </c>
      <c r="D1893" t="s">
        <v>258</v>
      </c>
      <c r="E1893">
        <v>6122310</v>
      </c>
    </row>
    <row r="1894" spans="1:5" x14ac:dyDescent="0.2">
      <c r="A1894" t="s">
        <v>356</v>
      </c>
      <c r="B1894" s="243" t="str">
        <f>VLOOKUP(A1894,'Web Based Remittances'!A:C,3,0)</f>
        <v>326l864s</v>
      </c>
      <c r="C1894" t="s">
        <v>259</v>
      </c>
      <c r="D1894" t="s">
        <v>260</v>
      </c>
      <c r="E1894">
        <v>6122110</v>
      </c>
    </row>
    <row r="1895" spans="1:5" x14ac:dyDescent="0.2">
      <c r="A1895" t="s">
        <v>356</v>
      </c>
      <c r="B1895" s="243" t="str">
        <f>VLOOKUP(A1895,'Web Based Remittances'!A:C,3,0)</f>
        <v>326l864s</v>
      </c>
      <c r="C1895" t="s">
        <v>261</v>
      </c>
      <c r="D1895" t="s">
        <v>262</v>
      </c>
      <c r="E1895">
        <v>6120800</v>
      </c>
    </row>
    <row r="1896" spans="1:5" x14ac:dyDescent="0.2">
      <c r="A1896" t="s">
        <v>356</v>
      </c>
      <c r="B1896" s="243" t="str">
        <f>VLOOKUP(A1896,'Web Based Remittances'!A:C,3,0)</f>
        <v>326l864s</v>
      </c>
      <c r="C1896" t="s">
        <v>263</v>
      </c>
      <c r="D1896" t="s">
        <v>264</v>
      </c>
      <c r="E1896">
        <v>6120220</v>
      </c>
    </row>
    <row r="1897" spans="1:5" x14ac:dyDescent="0.2">
      <c r="A1897" t="s">
        <v>356</v>
      </c>
      <c r="B1897" s="243" t="str">
        <f>VLOOKUP(A1897,'Web Based Remittances'!A:C,3,0)</f>
        <v>326l864s</v>
      </c>
      <c r="C1897" t="s">
        <v>265</v>
      </c>
      <c r="D1897" t="s">
        <v>266</v>
      </c>
      <c r="E1897">
        <v>6120600</v>
      </c>
    </row>
    <row r="1898" spans="1:5" x14ac:dyDescent="0.2">
      <c r="A1898" t="s">
        <v>356</v>
      </c>
      <c r="B1898" s="243" t="str">
        <f>VLOOKUP(A1898,'Web Based Remittances'!A:C,3,0)</f>
        <v>326l864s</v>
      </c>
      <c r="C1898" t="s">
        <v>267</v>
      </c>
      <c r="D1898" t="s">
        <v>268</v>
      </c>
      <c r="E1898">
        <v>6120400</v>
      </c>
    </row>
    <row r="1899" spans="1:5" x14ac:dyDescent="0.2">
      <c r="A1899" t="s">
        <v>356</v>
      </c>
      <c r="B1899" s="243" t="str">
        <f>VLOOKUP(A1899,'Web Based Remittances'!A:C,3,0)</f>
        <v>326l864s</v>
      </c>
      <c r="C1899" t="s">
        <v>269</v>
      </c>
      <c r="D1899" t="s">
        <v>270</v>
      </c>
      <c r="E1899">
        <v>6140130</v>
      </c>
    </row>
    <row r="1900" spans="1:5" x14ac:dyDescent="0.2">
      <c r="A1900" t="s">
        <v>356</v>
      </c>
      <c r="B1900" s="243" t="str">
        <f>VLOOKUP(A1900,'Web Based Remittances'!A:C,3,0)</f>
        <v>326l864s</v>
      </c>
      <c r="C1900" t="s">
        <v>271</v>
      </c>
      <c r="D1900" t="s">
        <v>272</v>
      </c>
      <c r="E1900">
        <v>6142460</v>
      </c>
    </row>
    <row r="1901" spans="1:5" x14ac:dyDescent="0.2">
      <c r="A1901" t="s">
        <v>356</v>
      </c>
      <c r="B1901" s="243" t="str">
        <f>VLOOKUP(A1901,'Web Based Remittances'!A:C,3,0)</f>
        <v>326l864s</v>
      </c>
      <c r="C1901" t="s">
        <v>273</v>
      </c>
      <c r="D1901" t="s">
        <v>274</v>
      </c>
      <c r="E1901">
        <v>6142431</v>
      </c>
    </row>
    <row r="1902" spans="1:5" x14ac:dyDescent="0.2">
      <c r="A1902" t="s">
        <v>356</v>
      </c>
      <c r="B1902" s="243" t="str">
        <f>VLOOKUP(A1902,'Web Based Remittances'!A:C,3,0)</f>
        <v>326l864s</v>
      </c>
      <c r="C1902" t="s">
        <v>275</v>
      </c>
      <c r="D1902" t="s">
        <v>276</v>
      </c>
      <c r="E1902">
        <v>6142432</v>
      </c>
    </row>
    <row r="1903" spans="1:5" x14ac:dyDescent="0.2">
      <c r="A1903" t="s">
        <v>356</v>
      </c>
      <c r="B1903" s="243" t="str">
        <f>VLOOKUP(A1903,'Web Based Remittances'!A:C,3,0)</f>
        <v>326l864s</v>
      </c>
      <c r="C1903" t="s">
        <v>277</v>
      </c>
      <c r="D1903" t="s">
        <v>278</v>
      </c>
      <c r="E1903">
        <v>6142430</v>
      </c>
    </row>
    <row r="1904" spans="1:5" x14ac:dyDescent="0.2">
      <c r="A1904" t="s">
        <v>356</v>
      </c>
      <c r="B1904" s="243" t="str">
        <f>VLOOKUP(A1904,'Web Based Remittances'!A:C,3,0)</f>
        <v>326l864s</v>
      </c>
      <c r="C1904" t="s">
        <v>279</v>
      </c>
      <c r="D1904" t="s">
        <v>280</v>
      </c>
      <c r="E1904">
        <v>6142433</v>
      </c>
    </row>
    <row r="1905" spans="1:5" x14ac:dyDescent="0.2">
      <c r="A1905" t="s">
        <v>356</v>
      </c>
      <c r="B1905" s="243" t="str">
        <f>VLOOKUP(A1905,'Web Based Remittances'!A:C,3,0)</f>
        <v>326l864s</v>
      </c>
      <c r="C1905" t="s">
        <v>281</v>
      </c>
      <c r="D1905" t="s">
        <v>282</v>
      </c>
      <c r="E1905">
        <v>6142440</v>
      </c>
    </row>
    <row r="1906" spans="1:5" x14ac:dyDescent="0.2">
      <c r="A1906" t="s">
        <v>356</v>
      </c>
      <c r="B1906" s="243" t="str">
        <f>VLOOKUP(A1906,'Web Based Remittances'!A:C,3,0)</f>
        <v>326l864s</v>
      </c>
      <c r="C1906" t="s">
        <v>283</v>
      </c>
      <c r="D1906" t="s">
        <v>284</v>
      </c>
      <c r="E1906">
        <v>6142434</v>
      </c>
    </row>
    <row r="1907" spans="1:5" x14ac:dyDescent="0.2">
      <c r="A1907" t="s">
        <v>356</v>
      </c>
      <c r="B1907" s="243" t="str">
        <f>VLOOKUP(A1907,'Web Based Remittances'!A:C,3,0)</f>
        <v>326l864s</v>
      </c>
      <c r="C1907" t="s">
        <v>285</v>
      </c>
      <c r="D1907" t="s">
        <v>286</v>
      </c>
      <c r="E1907">
        <v>6146100</v>
      </c>
    </row>
    <row r="1908" spans="1:5" x14ac:dyDescent="0.2">
      <c r="A1908" t="s">
        <v>356</v>
      </c>
      <c r="B1908" s="243" t="str">
        <f>VLOOKUP(A1908,'Web Based Remittances'!A:C,3,0)</f>
        <v>326l864s</v>
      </c>
      <c r="C1908" t="s">
        <v>287</v>
      </c>
      <c r="D1908" t="s">
        <v>288</v>
      </c>
      <c r="E1908">
        <v>6140000</v>
      </c>
    </row>
    <row r="1909" spans="1:5" x14ac:dyDescent="0.2">
      <c r="A1909" t="s">
        <v>356</v>
      </c>
      <c r="B1909" s="243" t="str">
        <f>VLOOKUP(A1909,'Web Based Remittances'!A:C,3,0)</f>
        <v>326l864s</v>
      </c>
      <c r="C1909" t="s">
        <v>289</v>
      </c>
      <c r="D1909" t="s">
        <v>290</v>
      </c>
      <c r="E1909">
        <v>6121600</v>
      </c>
    </row>
    <row r="1910" spans="1:5" x14ac:dyDescent="0.2">
      <c r="A1910" t="s">
        <v>356</v>
      </c>
      <c r="B1910" s="243" t="str">
        <f>VLOOKUP(A1910,'Web Based Remittances'!A:C,3,0)</f>
        <v>326l864s</v>
      </c>
      <c r="C1910" t="s">
        <v>291</v>
      </c>
      <c r="D1910" t="s">
        <v>292</v>
      </c>
      <c r="E1910">
        <v>6151110</v>
      </c>
    </row>
    <row r="1911" spans="1:5" x14ac:dyDescent="0.2">
      <c r="A1911" t="s">
        <v>356</v>
      </c>
      <c r="B1911" s="243" t="str">
        <f>VLOOKUP(A1911,'Web Based Remittances'!A:C,3,0)</f>
        <v>326l864s</v>
      </c>
      <c r="C1911" t="s">
        <v>293</v>
      </c>
      <c r="D1911" t="s">
        <v>294</v>
      </c>
      <c r="E1911">
        <v>6140200</v>
      </c>
    </row>
    <row r="1912" spans="1:5" x14ac:dyDescent="0.2">
      <c r="A1912" t="s">
        <v>356</v>
      </c>
      <c r="B1912" s="243" t="str">
        <f>VLOOKUP(A1912,'Web Based Remittances'!A:C,3,0)</f>
        <v>326l864s</v>
      </c>
      <c r="C1912" t="s">
        <v>295</v>
      </c>
      <c r="D1912" t="s">
        <v>296</v>
      </c>
      <c r="E1912">
        <v>6111000</v>
      </c>
    </row>
    <row r="1913" spans="1:5" x14ac:dyDescent="0.2">
      <c r="A1913" t="s">
        <v>356</v>
      </c>
      <c r="B1913" s="243" t="str">
        <f>VLOOKUP(A1913,'Web Based Remittances'!A:C,3,0)</f>
        <v>326l864s</v>
      </c>
      <c r="C1913" t="s">
        <v>297</v>
      </c>
      <c r="D1913" t="s">
        <v>298</v>
      </c>
      <c r="E1913">
        <v>6170100</v>
      </c>
    </row>
    <row r="1914" spans="1:5" x14ac:dyDescent="0.2">
      <c r="A1914" t="s">
        <v>356</v>
      </c>
      <c r="B1914" s="243" t="str">
        <f>VLOOKUP(A1914,'Web Based Remittances'!A:C,3,0)</f>
        <v>326l864s</v>
      </c>
      <c r="C1914" t="s">
        <v>299</v>
      </c>
      <c r="D1914" t="s">
        <v>300</v>
      </c>
      <c r="E1914">
        <v>6170110</v>
      </c>
    </row>
    <row r="1915" spans="1:5" x14ac:dyDescent="0.2">
      <c r="A1915" t="s">
        <v>356</v>
      </c>
      <c r="B1915" s="243" t="str">
        <f>VLOOKUP(A1915,'Web Based Remittances'!A:C,3,0)</f>
        <v>326l864s</v>
      </c>
      <c r="C1915" t="s">
        <v>301</v>
      </c>
      <c r="D1915" t="s">
        <v>302</v>
      </c>
      <c r="E1915">
        <v>6181400</v>
      </c>
    </row>
    <row r="1916" spans="1:5" x14ac:dyDescent="0.2">
      <c r="A1916" t="s">
        <v>356</v>
      </c>
      <c r="B1916" s="243" t="str">
        <f>VLOOKUP(A1916,'Web Based Remittances'!A:C,3,0)</f>
        <v>326l864s</v>
      </c>
      <c r="C1916" t="s">
        <v>303</v>
      </c>
      <c r="D1916" t="s">
        <v>304</v>
      </c>
      <c r="E1916">
        <v>6181500</v>
      </c>
    </row>
    <row r="1917" spans="1:5" x14ac:dyDescent="0.2">
      <c r="A1917" t="s">
        <v>356</v>
      </c>
      <c r="B1917" s="243" t="str">
        <f>VLOOKUP(A1917,'Web Based Remittances'!A:C,3,0)</f>
        <v>326l864s</v>
      </c>
      <c r="C1917" t="s">
        <v>305</v>
      </c>
      <c r="D1917" t="s">
        <v>306</v>
      </c>
      <c r="E1917">
        <v>6110610</v>
      </c>
    </row>
    <row r="1918" spans="1:5" x14ac:dyDescent="0.2">
      <c r="A1918" t="s">
        <v>356</v>
      </c>
      <c r="B1918" s="243" t="str">
        <f>VLOOKUP(A1918,'Web Based Remittances'!A:C,3,0)</f>
        <v>326l864s</v>
      </c>
      <c r="C1918" t="s">
        <v>307</v>
      </c>
      <c r="D1918" t="s">
        <v>308</v>
      </c>
      <c r="E1918">
        <v>6122340</v>
      </c>
    </row>
    <row r="1919" spans="1:5" x14ac:dyDescent="0.2">
      <c r="A1919" t="s">
        <v>356</v>
      </c>
      <c r="B1919" s="243" t="str">
        <f>VLOOKUP(A1919,'Web Based Remittances'!A:C,3,0)</f>
        <v>326l864s</v>
      </c>
      <c r="C1919" t="s">
        <v>309</v>
      </c>
      <c r="D1919" t="s">
        <v>310</v>
      </c>
      <c r="E1919">
        <v>4190170</v>
      </c>
    </row>
    <row r="1920" spans="1:5" x14ac:dyDescent="0.2">
      <c r="A1920" t="s">
        <v>356</v>
      </c>
      <c r="B1920" s="243" t="str">
        <f>VLOOKUP(A1920,'Web Based Remittances'!A:C,3,0)</f>
        <v>326l864s</v>
      </c>
      <c r="C1920" t="s">
        <v>311</v>
      </c>
      <c r="D1920" t="s">
        <v>312</v>
      </c>
      <c r="E1920">
        <v>4190430</v>
      </c>
    </row>
    <row r="1921" spans="1:18" x14ac:dyDescent="0.2">
      <c r="A1921" t="s">
        <v>356</v>
      </c>
      <c r="B1921" s="243" t="str">
        <f>VLOOKUP(A1921,'Web Based Remittances'!A:C,3,0)</f>
        <v>326l864s</v>
      </c>
      <c r="C1921" t="s">
        <v>313</v>
      </c>
      <c r="D1921" t="s">
        <v>314</v>
      </c>
      <c r="E1921">
        <v>6181510</v>
      </c>
    </row>
    <row r="1922" spans="1:18" x14ac:dyDescent="0.2">
      <c r="A1922" t="s">
        <v>356</v>
      </c>
      <c r="B1922" s="243" t="str">
        <f>VLOOKUP(A1922,'Web Based Remittances'!A:C,3,0)</f>
        <v>326l864s</v>
      </c>
      <c r="C1922" t="s">
        <v>315</v>
      </c>
      <c r="D1922" t="s">
        <v>316</v>
      </c>
      <c r="E1922">
        <v>6180210</v>
      </c>
    </row>
    <row r="1923" spans="1:18" x14ac:dyDescent="0.2">
      <c r="A1923" t="s">
        <v>356</v>
      </c>
      <c r="B1923" s="243" t="str">
        <f>VLOOKUP(A1923,'Web Based Remittances'!A:C,3,0)</f>
        <v>326l864s</v>
      </c>
      <c r="C1923" t="s">
        <v>317</v>
      </c>
      <c r="D1923" t="s">
        <v>318</v>
      </c>
      <c r="E1923">
        <v>6180200</v>
      </c>
    </row>
    <row r="1924" spans="1:18" x14ac:dyDescent="0.2">
      <c r="A1924" t="s">
        <v>356</v>
      </c>
      <c r="B1924" s="243" t="str">
        <f>VLOOKUP(A1924,'Web Based Remittances'!A:C,3,0)</f>
        <v>326l864s</v>
      </c>
      <c r="C1924" t="s">
        <v>319</v>
      </c>
      <c r="D1924" t="s">
        <v>320</v>
      </c>
      <c r="E1924">
        <v>6180230</v>
      </c>
    </row>
    <row r="1925" spans="1:18" x14ac:dyDescent="0.2">
      <c r="A1925" t="s">
        <v>356</v>
      </c>
      <c r="B1925" s="243" t="str">
        <f>VLOOKUP(A1925,'Web Based Remittances'!A:C,3,0)</f>
        <v>326l864s</v>
      </c>
      <c r="C1925" t="s">
        <v>321</v>
      </c>
      <c r="D1925" t="s">
        <v>272</v>
      </c>
      <c r="E1925">
        <v>6180260</v>
      </c>
    </row>
    <row r="1926" spans="1:18" x14ac:dyDescent="0.2">
      <c r="A1926" t="s">
        <v>356</v>
      </c>
      <c r="B1926" s="243" t="str">
        <f>VLOOKUP(A1926,'Web Based Remittances'!A:C,3,0)</f>
        <v>326l864s</v>
      </c>
      <c r="C1926" t="s">
        <v>322</v>
      </c>
      <c r="D1926" t="s">
        <v>323</v>
      </c>
      <c r="E1926">
        <v>6180261</v>
      </c>
    </row>
    <row r="1927" spans="1:18" x14ac:dyDescent="0.2">
      <c r="A1927" t="s">
        <v>356</v>
      </c>
      <c r="B1927" s="243" t="str">
        <f>VLOOKUP(A1927,'Web Based Remittances'!A:C,3,0)</f>
        <v>326l864s</v>
      </c>
      <c r="C1927" t="s">
        <v>324</v>
      </c>
      <c r="D1927" t="s">
        <v>325</v>
      </c>
      <c r="E1927">
        <v>6180262</v>
      </c>
    </row>
    <row r="1928" spans="1:18" x14ac:dyDescent="0.2">
      <c r="A1928" t="s">
        <v>356</v>
      </c>
      <c r="B1928" s="243" t="str">
        <f>VLOOKUP(A1928,'Web Based Remittances'!A:C,3,0)</f>
        <v>326l864s</v>
      </c>
      <c r="C1928" t="s">
        <v>326</v>
      </c>
      <c r="D1928" t="s">
        <v>280</v>
      </c>
      <c r="E1928">
        <v>6180263</v>
      </c>
    </row>
    <row r="1929" spans="1:18" x14ac:dyDescent="0.2">
      <c r="A1929" t="s">
        <v>356</v>
      </c>
      <c r="B1929" s="243" t="str">
        <f>VLOOKUP(A1929,'Web Based Remittances'!A:C,3,0)</f>
        <v>326l864s</v>
      </c>
      <c r="C1929" t="s">
        <v>327</v>
      </c>
      <c r="D1929" t="s">
        <v>328</v>
      </c>
      <c r="E1929">
        <v>6180264</v>
      </c>
    </row>
    <row r="1930" spans="1:18" x14ac:dyDescent="0.2">
      <c r="A1930" t="s">
        <v>357</v>
      </c>
      <c r="B1930" s="243" t="str">
        <f>VLOOKUP(A1930,'Web Based Remittances'!A:C,3,0)</f>
        <v>316y546e</v>
      </c>
      <c r="C1930" t="s">
        <v>200</v>
      </c>
      <c r="D1930" t="s">
        <v>201</v>
      </c>
      <c r="E1930">
        <v>4190105</v>
      </c>
      <c r="F1930" s="338"/>
      <c r="G1930" s="338"/>
      <c r="H1930" s="338"/>
      <c r="I1930" s="338"/>
      <c r="J1930" s="338"/>
      <c r="K1930" s="338"/>
      <c r="L1930" s="338"/>
      <c r="M1930" s="338"/>
      <c r="N1930" s="338"/>
      <c r="O1930" s="338"/>
      <c r="P1930" s="338"/>
      <c r="Q1930" s="338"/>
      <c r="R1930" s="338"/>
    </row>
    <row r="1931" spans="1:18" x14ac:dyDescent="0.2">
      <c r="A1931" t="s">
        <v>357</v>
      </c>
      <c r="B1931" s="243" t="str">
        <f>VLOOKUP(A1931,'Web Based Remittances'!A:C,3,0)</f>
        <v>316y546e</v>
      </c>
      <c r="C1931" t="s">
        <v>202</v>
      </c>
      <c r="D1931" t="s">
        <v>203</v>
      </c>
      <c r="E1931">
        <v>4190110</v>
      </c>
    </row>
    <row r="1932" spans="1:18" x14ac:dyDescent="0.2">
      <c r="A1932" t="s">
        <v>357</v>
      </c>
      <c r="B1932" s="243" t="str">
        <f>VLOOKUP(A1932,'Web Based Remittances'!A:C,3,0)</f>
        <v>316y546e</v>
      </c>
      <c r="C1932" t="s">
        <v>204</v>
      </c>
      <c r="D1932" t="s">
        <v>205</v>
      </c>
      <c r="E1932">
        <v>4190120</v>
      </c>
      <c r="F1932" s="338"/>
      <c r="G1932" s="338"/>
      <c r="H1932" s="338"/>
      <c r="I1932" s="338"/>
      <c r="J1932" s="338"/>
      <c r="K1932" s="338"/>
      <c r="L1932" s="338"/>
      <c r="M1932" s="338"/>
      <c r="N1932" s="338"/>
      <c r="O1932" s="338"/>
      <c r="P1932" s="338"/>
      <c r="Q1932" s="338"/>
      <c r="R1932" s="338"/>
    </row>
    <row r="1933" spans="1:18" x14ac:dyDescent="0.2">
      <c r="A1933" t="s">
        <v>357</v>
      </c>
      <c r="B1933" s="243" t="str">
        <f>VLOOKUP(A1933,'Web Based Remittances'!A:C,3,0)</f>
        <v>316y546e</v>
      </c>
      <c r="C1933" t="s">
        <v>206</v>
      </c>
      <c r="D1933" t="s">
        <v>207</v>
      </c>
      <c r="E1933">
        <v>4190140</v>
      </c>
      <c r="F1933" s="338"/>
      <c r="I1933" s="338"/>
      <c r="L1933" s="338"/>
      <c r="O1933" s="338"/>
      <c r="R1933" s="338"/>
    </row>
    <row r="1934" spans="1:18" x14ac:dyDescent="0.2">
      <c r="A1934" t="s">
        <v>357</v>
      </c>
      <c r="B1934" s="243" t="str">
        <f>VLOOKUP(A1934,'Web Based Remittances'!A:C,3,0)</f>
        <v>316y546e</v>
      </c>
      <c r="C1934" t="s">
        <v>208</v>
      </c>
      <c r="D1934" t="s">
        <v>209</v>
      </c>
      <c r="E1934">
        <v>4190160</v>
      </c>
    </row>
    <row r="1935" spans="1:18" x14ac:dyDescent="0.2">
      <c r="A1935" t="s">
        <v>357</v>
      </c>
      <c r="B1935" s="243" t="str">
        <f>VLOOKUP(A1935,'Web Based Remittances'!A:C,3,0)</f>
        <v>316y546e</v>
      </c>
      <c r="C1935" t="s">
        <v>210</v>
      </c>
      <c r="D1935" t="s">
        <v>211</v>
      </c>
      <c r="E1935">
        <v>4190390</v>
      </c>
    </row>
    <row r="1936" spans="1:18" x14ac:dyDescent="0.2">
      <c r="A1936" t="s">
        <v>357</v>
      </c>
      <c r="B1936" s="243" t="str">
        <f>VLOOKUP(A1936,'Web Based Remittances'!A:C,3,0)</f>
        <v>316y546e</v>
      </c>
      <c r="C1936" t="s">
        <v>212</v>
      </c>
      <c r="D1936" t="s">
        <v>213</v>
      </c>
      <c r="E1936">
        <v>4191900</v>
      </c>
      <c r="F1936" s="338"/>
    </row>
    <row r="1937" spans="1:18" x14ac:dyDescent="0.2">
      <c r="A1937" t="s">
        <v>357</v>
      </c>
      <c r="B1937" s="243" t="str">
        <f>VLOOKUP(A1937,'Web Based Remittances'!A:C,3,0)</f>
        <v>316y546e</v>
      </c>
      <c r="C1937" t="s">
        <v>214</v>
      </c>
      <c r="D1937" t="s">
        <v>215</v>
      </c>
      <c r="E1937">
        <v>4191100</v>
      </c>
      <c r="F1937" s="338"/>
      <c r="G1937" s="338"/>
      <c r="J1937" s="338"/>
      <c r="M1937" s="338"/>
      <c r="P1937" s="338"/>
    </row>
    <row r="1938" spans="1:18" x14ac:dyDescent="0.2">
      <c r="A1938" t="s">
        <v>357</v>
      </c>
      <c r="B1938" s="243" t="str">
        <f>VLOOKUP(A1938,'Web Based Remittances'!A:C,3,0)</f>
        <v>316y546e</v>
      </c>
      <c r="C1938" t="s">
        <v>216</v>
      </c>
      <c r="D1938" t="s">
        <v>217</v>
      </c>
      <c r="E1938">
        <v>4191110</v>
      </c>
    </row>
    <row r="1939" spans="1:18" x14ac:dyDescent="0.2">
      <c r="A1939" t="s">
        <v>357</v>
      </c>
      <c r="B1939" s="243" t="str">
        <f>VLOOKUP(A1939,'Web Based Remittances'!A:C,3,0)</f>
        <v>316y546e</v>
      </c>
      <c r="C1939" t="s">
        <v>218</v>
      </c>
      <c r="D1939" t="s">
        <v>219</v>
      </c>
      <c r="E1939">
        <v>4191600</v>
      </c>
      <c r="F1939" s="338"/>
      <c r="G1939" s="338"/>
      <c r="H1939" s="338"/>
      <c r="I1939" s="338"/>
      <c r="J1939" s="338"/>
      <c r="K1939" s="338"/>
      <c r="L1939" s="338"/>
      <c r="M1939" s="338"/>
      <c r="N1939" s="338"/>
      <c r="O1939" s="338"/>
      <c r="P1939" s="338"/>
      <c r="Q1939" s="338"/>
      <c r="R1939" s="338"/>
    </row>
    <row r="1940" spans="1:18" x14ac:dyDescent="0.2">
      <c r="A1940" t="s">
        <v>357</v>
      </c>
      <c r="B1940" s="243" t="str">
        <f>VLOOKUP(A1940,'Web Based Remittances'!A:C,3,0)</f>
        <v>316y546e</v>
      </c>
      <c r="C1940" t="s">
        <v>220</v>
      </c>
      <c r="D1940" t="s">
        <v>221</v>
      </c>
      <c r="E1940">
        <v>4191610</v>
      </c>
    </row>
    <row r="1941" spans="1:18" x14ac:dyDescent="0.2">
      <c r="A1941" t="s">
        <v>357</v>
      </c>
      <c r="B1941" s="243" t="str">
        <f>VLOOKUP(A1941,'Web Based Remittances'!A:C,3,0)</f>
        <v>316y546e</v>
      </c>
      <c r="C1941" t="s">
        <v>222</v>
      </c>
      <c r="D1941" t="s">
        <v>223</v>
      </c>
      <c r="E1941">
        <v>4190410</v>
      </c>
      <c r="F1941" s="338"/>
      <c r="G1941" s="338"/>
      <c r="H1941" s="338"/>
      <c r="I1941" s="338"/>
      <c r="J1941" s="338"/>
      <c r="K1941" s="338"/>
      <c r="L1941" s="338"/>
      <c r="M1941" s="338"/>
      <c r="N1941" s="338"/>
      <c r="O1941" s="338"/>
      <c r="P1941" s="338"/>
      <c r="Q1941" s="338"/>
      <c r="R1941" s="338"/>
    </row>
    <row r="1942" spans="1:18" x14ac:dyDescent="0.2">
      <c r="A1942" t="s">
        <v>357</v>
      </c>
      <c r="B1942" s="243" t="str">
        <f>VLOOKUP(A1942,'Web Based Remittances'!A:C,3,0)</f>
        <v>316y546e</v>
      </c>
      <c r="C1942" t="s">
        <v>224</v>
      </c>
      <c r="D1942" t="s">
        <v>225</v>
      </c>
      <c r="E1942">
        <v>4190420</v>
      </c>
      <c r="F1942" s="338"/>
      <c r="I1942" s="338"/>
      <c r="L1942" s="338"/>
      <c r="O1942" s="338"/>
      <c r="R1942" s="338"/>
    </row>
    <row r="1943" spans="1:18" x14ac:dyDescent="0.2">
      <c r="A1943" t="s">
        <v>357</v>
      </c>
      <c r="B1943" s="243" t="str">
        <f>VLOOKUP(A1943,'Web Based Remittances'!A:C,3,0)</f>
        <v>316y546e</v>
      </c>
      <c r="C1943" t="s">
        <v>226</v>
      </c>
      <c r="D1943" t="s">
        <v>227</v>
      </c>
      <c r="E1943">
        <v>4190200</v>
      </c>
      <c r="F1943" s="338"/>
      <c r="G1943" s="338"/>
      <c r="H1943" s="338"/>
      <c r="I1943" s="338"/>
      <c r="J1943" s="338"/>
      <c r="K1943" s="338"/>
      <c r="L1943" s="338"/>
      <c r="M1943" s="338"/>
      <c r="N1943" s="338"/>
      <c r="O1943" s="338"/>
      <c r="P1943" s="338"/>
      <c r="Q1943" s="338"/>
      <c r="R1943" s="338"/>
    </row>
    <row r="1944" spans="1:18" x14ac:dyDescent="0.2">
      <c r="A1944" t="s">
        <v>357</v>
      </c>
      <c r="B1944" s="243" t="str">
        <f>VLOOKUP(A1944,'Web Based Remittances'!A:C,3,0)</f>
        <v>316y546e</v>
      </c>
      <c r="C1944" t="s">
        <v>228</v>
      </c>
      <c r="D1944" t="s">
        <v>229</v>
      </c>
      <c r="E1944">
        <v>4190386</v>
      </c>
    </row>
    <row r="1945" spans="1:18" x14ac:dyDescent="0.2">
      <c r="A1945" t="s">
        <v>357</v>
      </c>
      <c r="B1945" s="243" t="str">
        <f>VLOOKUP(A1945,'Web Based Remittances'!A:C,3,0)</f>
        <v>316y546e</v>
      </c>
      <c r="C1945" t="s">
        <v>230</v>
      </c>
      <c r="D1945" t="s">
        <v>231</v>
      </c>
      <c r="E1945">
        <v>4190387</v>
      </c>
      <c r="F1945" s="338"/>
      <c r="G1945" s="338"/>
      <c r="H1945" s="338"/>
      <c r="I1945" s="338"/>
      <c r="J1945" s="338"/>
      <c r="K1945" s="338"/>
      <c r="L1945" s="338"/>
      <c r="M1945" s="338"/>
      <c r="N1945" s="338"/>
      <c r="O1945" s="338"/>
      <c r="P1945" s="338"/>
      <c r="Q1945" s="338"/>
      <c r="R1945" s="338"/>
    </row>
    <row r="1946" spans="1:18" x14ac:dyDescent="0.2">
      <c r="A1946" t="s">
        <v>357</v>
      </c>
      <c r="B1946" s="243" t="str">
        <f>VLOOKUP(A1946,'Web Based Remittances'!A:C,3,0)</f>
        <v>316y546e</v>
      </c>
      <c r="C1946" t="s">
        <v>232</v>
      </c>
      <c r="D1946" t="s">
        <v>233</v>
      </c>
      <c r="E1946">
        <v>4190388</v>
      </c>
      <c r="F1946" s="338"/>
      <c r="G1946" s="338"/>
      <c r="J1946" s="338"/>
      <c r="M1946" s="338"/>
      <c r="P1946" s="338"/>
    </row>
    <row r="1947" spans="1:18" x14ac:dyDescent="0.2">
      <c r="A1947" t="s">
        <v>357</v>
      </c>
      <c r="B1947" s="243" t="str">
        <f>VLOOKUP(A1947,'Web Based Remittances'!A:C,3,0)</f>
        <v>316y546e</v>
      </c>
      <c r="C1947" t="s">
        <v>234</v>
      </c>
      <c r="D1947" t="s">
        <v>235</v>
      </c>
      <c r="E1947">
        <v>4190380</v>
      </c>
      <c r="F1947" s="338"/>
      <c r="H1947" s="338"/>
      <c r="J1947" s="338"/>
      <c r="N1947" s="338"/>
    </row>
    <row r="1948" spans="1:18" x14ac:dyDescent="0.2">
      <c r="A1948" t="s">
        <v>357</v>
      </c>
      <c r="B1948" s="243" t="str">
        <f>VLOOKUP(A1948,'Web Based Remittances'!A:C,3,0)</f>
        <v>316y546e</v>
      </c>
      <c r="C1948" t="s">
        <v>236</v>
      </c>
      <c r="D1948" t="s">
        <v>237</v>
      </c>
      <c r="E1948">
        <v>4190205</v>
      </c>
    </row>
    <row r="1949" spans="1:18" x14ac:dyDescent="0.2">
      <c r="A1949" t="s">
        <v>357</v>
      </c>
      <c r="B1949" s="243" t="str">
        <f>VLOOKUP(A1949,'Web Based Remittances'!A:C,3,0)</f>
        <v>316y546e</v>
      </c>
      <c r="C1949" t="s">
        <v>238</v>
      </c>
      <c r="D1949" t="s">
        <v>239</v>
      </c>
      <c r="E1949">
        <v>4190210</v>
      </c>
    </row>
    <row r="1950" spans="1:18" x14ac:dyDescent="0.2">
      <c r="A1950" t="s">
        <v>357</v>
      </c>
      <c r="B1950" s="243" t="str">
        <f>VLOOKUP(A1950,'Web Based Remittances'!A:C,3,0)</f>
        <v>316y546e</v>
      </c>
      <c r="C1950" t="s">
        <v>14</v>
      </c>
      <c r="D1950" t="s">
        <v>240</v>
      </c>
      <c r="E1950">
        <v>6110000</v>
      </c>
      <c r="F1950" s="338"/>
      <c r="G1950" s="338"/>
      <c r="H1950" s="338"/>
      <c r="I1950" s="338"/>
      <c r="J1950" s="338"/>
      <c r="K1950" s="338"/>
      <c r="L1950" s="338"/>
      <c r="M1950" s="338"/>
      <c r="N1950" s="338"/>
      <c r="O1950" s="338"/>
      <c r="P1950" s="338"/>
      <c r="Q1950" s="338"/>
      <c r="R1950" s="338"/>
    </row>
    <row r="1951" spans="1:18" x14ac:dyDescent="0.2">
      <c r="A1951" t="s">
        <v>357</v>
      </c>
      <c r="B1951" s="243" t="str">
        <f>VLOOKUP(A1951,'Web Based Remittances'!A:C,3,0)</f>
        <v>316y546e</v>
      </c>
      <c r="C1951" t="s">
        <v>23</v>
      </c>
      <c r="D1951" t="s">
        <v>241</v>
      </c>
      <c r="E1951">
        <v>6110020</v>
      </c>
      <c r="F1951" s="338"/>
      <c r="H1951" s="338"/>
      <c r="N1951" s="338"/>
    </row>
    <row r="1952" spans="1:18" x14ac:dyDescent="0.2">
      <c r="A1952" t="s">
        <v>357</v>
      </c>
      <c r="B1952" s="243" t="str">
        <f>VLOOKUP(A1952,'Web Based Remittances'!A:C,3,0)</f>
        <v>316y546e</v>
      </c>
      <c r="C1952" t="s">
        <v>31</v>
      </c>
      <c r="D1952" t="s">
        <v>242</v>
      </c>
      <c r="E1952">
        <v>6110600</v>
      </c>
      <c r="F1952" s="338"/>
      <c r="G1952" s="338"/>
      <c r="H1952" s="338"/>
      <c r="I1952" s="338"/>
      <c r="J1952" s="338"/>
      <c r="K1952" s="338"/>
      <c r="L1952" s="338"/>
      <c r="M1952" s="338"/>
      <c r="N1952" s="338"/>
      <c r="O1952" s="338"/>
      <c r="P1952" s="338"/>
      <c r="Q1952" s="338"/>
      <c r="R1952" s="338"/>
    </row>
    <row r="1953" spans="1:18" x14ac:dyDescent="0.2">
      <c r="A1953" t="s">
        <v>357</v>
      </c>
      <c r="B1953" s="243" t="str">
        <f>VLOOKUP(A1953,'Web Based Remittances'!A:C,3,0)</f>
        <v>316y546e</v>
      </c>
      <c r="C1953" t="s">
        <v>38</v>
      </c>
      <c r="D1953" t="s">
        <v>243</v>
      </c>
      <c r="E1953">
        <v>6110720</v>
      </c>
      <c r="F1953" s="338"/>
      <c r="G1953" s="338"/>
      <c r="H1953" s="338"/>
      <c r="I1953" s="338"/>
      <c r="J1953" s="338"/>
      <c r="K1953" s="338"/>
      <c r="L1953" s="338"/>
      <c r="M1953" s="338"/>
      <c r="N1953" s="338"/>
      <c r="O1953" s="338"/>
      <c r="P1953" s="338"/>
      <c r="Q1953" s="338"/>
      <c r="R1953" s="338"/>
    </row>
    <row r="1954" spans="1:18" x14ac:dyDescent="0.2">
      <c r="A1954" t="s">
        <v>357</v>
      </c>
      <c r="B1954" s="243" t="str">
        <f>VLOOKUP(A1954,'Web Based Remittances'!A:C,3,0)</f>
        <v>316y546e</v>
      </c>
      <c r="C1954" t="s">
        <v>42</v>
      </c>
      <c r="D1954" t="s">
        <v>244</v>
      </c>
      <c r="E1954">
        <v>6110860</v>
      </c>
      <c r="F1954" s="338"/>
      <c r="G1954" s="338"/>
      <c r="H1954" s="338"/>
      <c r="I1954" s="338"/>
      <c r="J1954" s="338"/>
      <c r="K1954" s="338"/>
      <c r="L1954" s="338"/>
      <c r="M1954" s="338"/>
      <c r="N1954" s="338"/>
      <c r="O1954" s="338"/>
      <c r="P1954" s="338"/>
      <c r="Q1954" s="338"/>
      <c r="R1954" s="338"/>
    </row>
    <row r="1955" spans="1:18" x14ac:dyDescent="0.2">
      <c r="A1955" t="s">
        <v>357</v>
      </c>
      <c r="B1955" s="243" t="str">
        <f>VLOOKUP(A1955,'Web Based Remittances'!A:C,3,0)</f>
        <v>316y546e</v>
      </c>
      <c r="C1955" t="s">
        <v>46</v>
      </c>
      <c r="D1955" t="s">
        <v>245</v>
      </c>
      <c r="E1955">
        <v>6110800</v>
      </c>
      <c r="F1955" s="338"/>
    </row>
    <row r="1956" spans="1:18" x14ac:dyDescent="0.2">
      <c r="A1956" t="s">
        <v>357</v>
      </c>
      <c r="B1956" s="243" t="str">
        <f>VLOOKUP(A1956,'Web Based Remittances'!A:C,3,0)</f>
        <v>316y546e</v>
      </c>
      <c r="C1956" t="s">
        <v>50</v>
      </c>
      <c r="D1956" t="s">
        <v>246</v>
      </c>
      <c r="E1956">
        <v>6110640</v>
      </c>
      <c r="F1956" s="338"/>
      <c r="G1956" s="338"/>
      <c r="H1956" s="338"/>
      <c r="I1956" s="338"/>
      <c r="J1956" s="338"/>
      <c r="K1956" s="338"/>
      <c r="L1956" s="338"/>
      <c r="M1956" s="338"/>
      <c r="N1956" s="338"/>
      <c r="O1956" s="338"/>
      <c r="P1956" s="338"/>
      <c r="Q1956" s="338"/>
      <c r="R1956" s="338"/>
    </row>
    <row r="1957" spans="1:18" x14ac:dyDescent="0.2">
      <c r="A1957" t="s">
        <v>357</v>
      </c>
      <c r="B1957" s="243" t="str">
        <f>VLOOKUP(A1957,'Web Based Remittances'!A:C,3,0)</f>
        <v>316y546e</v>
      </c>
      <c r="C1957" t="s">
        <v>247</v>
      </c>
      <c r="D1957" t="s">
        <v>248</v>
      </c>
      <c r="E1957">
        <v>6116300</v>
      </c>
      <c r="F1957" s="338"/>
      <c r="G1957" s="338"/>
      <c r="H1957" s="338"/>
      <c r="I1957" s="338"/>
      <c r="J1957" s="338"/>
      <c r="K1957" s="338"/>
      <c r="L1957" s="338"/>
      <c r="M1957" s="338"/>
      <c r="N1957" s="338"/>
      <c r="O1957" s="338"/>
      <c r="P1957" s="338"/>
      <c r="Q1957" s="338"/>
      <c r="R1957" s="338"/>
    </row>
    <row r="1958" spans="1:18" x14ac:dyDescent="0.2">
      <c r="A1958" t="s">
        <v>357</v>
      </c>
      <c r="B1958" s="243" t="str">
        <f>VLOOKUP(A1958,'Web Based Remittances'!A:C,3,0)</f>
        <v>316y546e</v>
      </c>
      <c r="C1958" t="s">
        <v>249</v>
      </c>
      <c r="D1958" t="s">
        <v>250</v>
      </c>
      <c r="E1958">
        <v>6116200</v>
      </c>
      <c r="F1958" s="338"/>
      <c r="G1958" s="338"/>
      <c r="H1958" s="338"/>
      <c r="I1958" s="338"/>
      <c r="J1958" s="338"/>
      <c r="K1958" s="338"/>
      <c r="L1958" s="338"/>
      <c r="M1958" s="338"/>
      <c r="N1958" s="338"/>
      <c r="O1958" s="338"/>
      <c r="P1958" s="338"/>
      <c r="Q1958" s="338"/>
      <c r="R1958" s="338"/>
    </row>
    <row r="1959" spans="1:18" x14ac:dyDescent="0.2">
      <c r="A1959" t="s">
        <v>357</v>
      </c>
      <c r="B1959" s="243" t="str">
        <f>VLOOKUP(A1959,'Web Based Remittances'!A:C,3,0)</f>
        <v>316y546e</v>
      </c>
      <c r="C1959" t="s">
        <v>251</v>
      </c>
      <c r="D1959" t="s">
        <v>252</v>
      </c>
      <c r="E1959">
        <v>6116610</v>
      </c>
      <c r="F1959" s="338"/>
      <c r="G1959" s="338"/>
    </row>
    <row r="1960" spans="1:18" x14ac:dyDescent="0.2">
      <c r="A1960" t="s">
        <v>357</v>
      </c>
      <c r="B1960" s="243" t="str">
        <f>VLOOKUP(A1960,'Web Based Remittances'!A:C,3,0)</f>
        <v>316y546e</v>
      </c>
      <c r="C1960" t="s">
        <v>253</v>
      </c>
      <c r="D1960" t="s">
        <v>254</v>
      </c>
      <c r="E1960">
        <v>6116600</v>
      </c>
      <c r="F1960" s="338"/>
      <c r="G1960" s="338"/>
      <c r="H1960" s="338"/>
      <c r="I1960" s="338"/>
      <c r="J1960" s="338"/>
      <c r="K1960" s="338"/>
      <c r="L1960" s="338"/>
      <c r="M1960" s="338"/>
      <c r="N1960" s="338"/>
      <c r="O1960" s="338"/>
      <c r="P1960" s="338"/>
      <c r="Q1960" s="338"/>
      <c r="R1960" s="338"/>
    </row>
    <row r="1961" spans="1:18" x14ac:dyDescent="0.2">
      <c r="A1961" t="s">
        <v>357</v>
      </c>
      <c r="B1961" s="243" t="str">
        <f>VLOOKUP(A1961,'Web Based Remittances'!A:C,3,0)</f>
        <v>316y546e</v>
      </c>
      <c r="C1961" t="s">
        <v>255</v>
      </c>
      <c r="D1961" t="s">
        <v>256</v>
      </c>
      <c r="E1961">
        <v>6121000</v>
      </c>
      <c r="F1961" s="338"/>
      <c r="H1961" s="338"/>
    </row>
    <row r="1962" spans="1:18" x14ac:dyDescent="0.2">
      <c r="A1962" t="s">
        <v>357</v>
      </c>
      <c r="B1962" s="243" t="str">
        <f>VLOOKUP(A1962,'Web Based Remittances'!A:C,3,0)</f>
        <v>316y546e</v>
      </c>
      <c r="C1962" t="s">
        <v>257</v>
      </c>
      <c r="D1962" t="s">
        <v>258</v>
      </c>
      <c r="E1962">
        <v>6122310</v>
      </c>
      <c r="F1962" s="338"/>
      <c r="L1962" s="338"/>
      <c r="Q1962" s="338"/>
    </row>
    <row r="1963" spans="1:18" x14ac:dyDescent="0.2">
      <c r="A1963" t="s">
        <v>357</v>
      </c>
      <c r="B1963" s="243" t="str">
        <f>VLOOKUP(A1963,'Web Based Remittances'!A:C,3,0)</f>
        <v>316y546e</v>
      </c>
      <c r="C1963" t="s">
        <v>259</v>
      </c>
      <c r="D1963" t="s">
        <v>260</v>
      </c>
      <c r="E1963">
        <v>6122110</v>
      </c>
      <c r="F1963" s="338"/>
      <c r="G1963" s="338"/>
      <c r="H1963" s="338"/>
      <c r="I1963" s="338"/>
      <c r="J1963" s="338"/>
      <c r="L1963" s="338"/>
      <c r="M1963" s="338"/>
      <c r="N1963" s="338"/>
      <c r="O1963" s="338"/>
      <c r="P1963" s="338"/>
      <c r="Q1963" s="338"/>
      <c r="R1963" s="338"/>
    </row>
    <row r="1964" spans="1:18" x14ac:dyDescent="0.2">
      <c r="A1964" t="s">
        <v>357</v>
      </c>
      <c r="B1964" s="243" t="str">
        <f>VLOOKUP(A1964,'Web Based Remittances'!A:C,3,0)</f>
        <v>316y546e</v>
      </c>
      <c r="C1964" t="s">
        <v>261</v>
      </c>
      <c r="D1964" t="s">
        <v>262</v>
      </c>
      <c r="E1964">
        <v>6120800</v>
      </c>
      <c r="F1964" s="338"/>
    </row>
    <row r="1965" spans="1:18" x14ac:dyDescent="0.2">
      <c r="A1965" t="s">
        <v>357</v>
      </c>
      <c r="B1965" s="243" t="str">
        <f>VLOOKUP(A1965,'Web Based Remittances'!A:C,3,0)</f>
        <v>316y546e</v>
      </c>
      <c r="C1965" t="s">
        <v>263</v>
      </c>
      <c r="D1965" t="s">
        <v>264</v>
      </c>
      <c r="E1965">
        <v>6120220</v>
      </c>
      <c r="F1965" s="338"/>
      <c r="G1965" s="338"/>
      <c r="H1965" s="338"/>
      <c r="I1965" s="338"/>
      <c r="J1965" s="338"/>
      <c r="L1965" s="338"/>
      <c r="M1965" s="338"/>
      <c r="N1965" s="338"/>
      <c r="O1965" s="338"/>
      <c r="P1965" s="338"/>
      <c r="Q1965" s="338"/>
      <c r="R1965" s="338"/>
    </row>
    <row r="1966" spans="1:18" x14ac:dyDescent="0.2">
      <c r="A1966" t="s">
        <v>357</v>
      </c>
      <c r="B1966" s="243" t="str">
        <f>VLOOKUP(A1966,'Web Based Remittances'!A:C,3,0)</f>
        <v>316y546e</v>
      </c>
      <c r="C1966" t="s">
        <v>265</v>
      </c>
      <c r="D1966" t="s">
        <v>266</v>
      </c>
      <c r="E1966">
        <v>6120600</v>
      </c>
      <c r="F1966" s="338"/>
      <c r="R1966" s="338"/>
    </row>
    <row r="1967" spans="1:18" x14ac:dyDescent="0.2">
      <c r="A1967" t="s">
        <v>357</v>
      </c>
      <c r="B1967" s="243" t="str">
        <f>VLOOKUP(A1967,'Web Based Remittances'!A:C,3,0)</f>
        <v>316y546e</v>
      </c>
      <c r="C1967" t="s">
        <v>267</v>
      </c>
      <c r="D1967" t="s">
        <v>268</v>
      </c>
      <c r="E1967">
        <v>6120400</v>
      </c>
      <c r="F1967" s="338"/>
      <c r="H1967" s="338"/>
      <c r="L1967" s="338"/>
      <c r="P1967" s="338"/>
    </row>
    <row r="1968" spans="1:18" x14ac:dyDescent="0.2">
      <c r="A1968" t="s">
        <v>357</v>
      </c>
      <c r="B1968" s="243" t="str">
        <f>VLOOKUP(A1968,'Web Based Remittances'!A:C,3,0)</f>
        <v>316y546e</v>
      </c>
      <c r="C1968" t="s">
        <v>269</v>
      </c>
      <c r="D1968" t="s">
        <v>270</v>
      </c>
      <c r="E1968">
        <v>6140130</v>
      </c>
      <c r="F1968" s="338"/>
      <c r="G1968" s="338"/>
      <c r="H1968" s="338"/>
      <c r="I1968" s="338"/>
      <c r="J1968" s="338"/>
      <c r="L1968" s="338"/>
      <c r="M1968" s="338"/>
      <c r="N1968" s="338"/>
      <c r="O1968" s="338"/>
      <c r="P1968" s="338"/>
      <c r="Q1968" s="338"/>
      <c r="R1968" s="338"/>
    </row>
    <row r="1969" spans="1:18" x14ac:dyDescent="0.2">
      <c r="A1969" t="s">
        <v>357</v>
      </c>
      <c r="B1969" s="243" t="str">
        <f>VLOOKUP(A1969,'Web Based Remittances'!A:C,3,0)</f>
        <v>316y546e</v>
      </c>
      <c r="C1969" t="s">
        <v>271</v>
      </c>
      <c r="D1969" t="s">
        <v>272</v>
      </c>
      <c r="E1969">
        <v>6142460</v>
      </c>
      <c r="F1969" s="338"/>
      <c r="G1969" s="338"/>
      <c r="H1969" s="338"/>
      <c r="I1969" s="338"/>
      <c r="J1969" s="338"/>
      <c r="K1969" s="338"/>
      <c r="L1969" s="338"/>
      <c r="M1969" s="338"/>
      <c r="N1969" s="338"/>
      <c r="O1969" s="338"/>
      <c r="P1969" s="338"/>
      <c r="Q1969" s="338"/>
      <c r="R1969" s="338"/>
    </row>
    <row r="1970" spans="1:18" x14ac:dyDescent="0.2">
      <c r="A1970" t="s">
        <v>357</v>
      </c>
      <c r="B1970" s="243" t="str">
        <f>VLOOKUP(A1970,'Web Based Remittances'!A:C,3,0)</f>
        <v>316y546e</v>
      </c>
      <c r="C1970" t="s">
        <v>273</v>
      </c>
      <c r="D1970" t="s">
        <v>274</v>
      </c>
      <c r="E1970">
        <v>6142431</v>
      </c>
      <c r="F1970" s="338"/>
      <c r="R1970" s="338"/>
    </row>
    <row r="1971" spans="1:18" x14ac:dyDescent="0.2">
      <c r="A1971" t="s">
        <v>357</v>
      </c>
      <c r="B1971" s="243" t="str">
        <f>VLOOKUP(A1971,'Web Based Remittances'!A:C,3,0)</f>
        <v>316y546e</v>
      </c>
      <c r="C1971" t="s">
        <v>275</v>
      </c>
      <c r="D1971" t="s">
        <v>276</v>
      </c>
      <c r="E1971">
        <v>6142432</v>
      </c>
      <c r="F1971" s="338"/>
      <c r="G1971" s="338"/>
      <c r="J1971" s="338"/>
      <c r="N1971" s="338"/>
      <c r="P1971" s="338"/>
      <c r="Q1971" s="338"/>
      <c r="R1971" s="338"/>
    </row>
    <row r="1972" spans="1:18" x14ac:dyDescent="0.2">
      <c r="A1972" t="s">
        <v>357</v>
      </c>
      <c r="B1972" s="243" t="str">
        <f>VLOOKUP(A1972,'Web Based Remittances'!A:C,3,0)</f>
        <v>316y546e</v>
      </c>
      <c r="C1972" t="s">
        <v>277</v>
      </c>
      <c r="D1972" t="s">
        <v>278</v>
      </c>
      <c r="E1972">
        <v>6142430</v>
      </c>
      <c r="F1972" s="338"/>
      <c r="I1972" s="338"/>
      <c r="J1972" s="338"/>
      <c r="M1972" s="338"/>
      <c r="N1972" s="338"/>
      <c r="O1972" s="338"/>
      <c r="P1972" s="338"/>
      <c r="R1972" s="338"/>
    </row>
    <row r="1973" spans="1:18" x14ac:dyDescent="0.2">
      <c r="A1973" t="s">
        <v>357</v>
      </c>
      <c r="B1973" s="243" t="str">
        <f>VLOOKUP(A1973,'Web Based Remittances'!A:C,3,0)</f>
        <v>316y546e</v>
      </c>
      <c r="C1973" t="s">
        <v>279</v>
      </c>
      <c r="D1973" t="s">
        <v>280</v>
      </c>
      <c r="E1973">
        <v>6142433</v>
      </c>
      <c r="F1973" s="338"/>
      <c r="G1973" s="338"/>
      <c r="H1973" s="338"/>
      <c r="L1973" s="338"/>
      <c r="P1973" s="338"/>
      <c r="R1973" s="338"/>
    </row>
    <row r="1974" spans="1:18" x14ac:dyDescent="0.2">
      <c r="A1974" t="s">
        <v>357</v>
      </c>
      <c r="B1974" s="243" t="str">
        <f>VLOOKUP(A1974,'Web Based Remittances'!A:C,3,0)</f>
        <v>316y546e</v>
      </c>
      <c r="C1974" t="s">
        <v>281</v>
      </c>
      <c r="D1974" t="s">
        <v>282</v>
      </c>
      <c r="E1974">
        <v>6142440</v>
      </c>
    </row>
    <row r="1975" spans="1:18" x14ac:dyDescent="0.2">
      <c r="A1975" t="s">
        <v>357</v>
      </c>
      <c r="B1975" s="243" t="str">
        <f>VLOOKUP(A1975,'Web Based Remittances'!A:C,3,0)</f>
        <v>316y546e</v>
      </c>
      <c r="C1975" t="s">
        <v>283</v>
      </c>
      <c r="D1975" t="s">
        <v>284</v>
      </c>
      <c r="E1975">
        <v>6142434</v>
      </c>
      <c r="F1975" s="338"/>
      <c r="G1975" s="338"/>
    </row>
    <row r="1976" spans="1:18" x14ac:dyDescent="0.2">
      <c r="A1976" t="s">
        <v>357</v>
      </c>
      <c r="B1976" s="243" t="str">
        <f>VLOOKUP(A1976,'Web Based Remittances'!A:C,3,0)</f>
        <v>316y546e</v>
      </c>
      <c r="C1976" t="s">
        <v>285</v>
      </c>
      <c r="D1976" t="s">
        <v>286</v>
      </c>
      <c r="E1976">
        <v>6146100</v>
      </c>
      <c r="F1976" s="338"/>
      <c r="G1976" s="338"/>
    </row>
    <row r="1977" spans="1:18" x14ac:dyDescent="0.2">
      <c r="A1977" t="s">
        <v>357</v>
      </c>
      <c r="B1977" s="243" t="str">
        <f>VLOOKUP(A1977,'Web Based Remittances'!A:C,3,0)</f>
        <v>316y546e</v>
      </c>
      <c r="C1977" t="s">
        <v>287</v>
      </c>
      <c r="D1977" t="s">
        <v>288</v>
      </c>
      <c r="E1977">
        <v>6140000</v>
      </c>
      <c r="F1977" s="338"/>
      <c r="G1977" s="338"/>
      <c r="J1977" s="338"/>
      <c r="N1977" s="338"/>
      <c r="Q1977" s="338"/>
    </row>
    <row r="1978" spans="1:18" x14ac:dyDescent="0.2">
      <c r="A1978" t="s">
        <v>357</v>
      </c>
      <c r="B1978" s="243" t="str">
        <f>VLOOKUP(A1978,'Web Based Remittances'!A:C,3,0)</f>
        <v>316y546e</v>
      </c>
      <c r="C1978" t="s">
        <v>289</v>
      </c>
      <c r="D1978" t="s">
        <v>290</v>
      </c>
      <c r="E1978">
        <v>6121600</v>
      </c>
      <c r="F1978" s="338"/>
      <c r="G1978" s="338"/>
      <c r="H1978" s="338"/>
      <c r="I1978" s="338"/>
      <c r="J1978" s="338"/>
      <c r="L1978" s="338"/>
      <c r="M1978" s="338"/>
      <c r="N1978" s="338"/>
      <c r="O1978" s="338"/>
      <c r="P1978" s="338"/>
      <c r="Q1978" s="338"/>
      <c r="R1978" s="338"/>
    </row>
    <row r="1979" spans="1:18" x14ac:dyDescent="0.2">
      <c r="A1979" t="s">
        <v>357</v>
      </c>
      <c r="B1979" s="243" t="str">
        <f>VLOOKUP(A1979,'Web Based Remittances'!A:C,3,0)</f>
        <v>316y546e</v>
      </c>
      <c r="C1979" t="s">
        <v>291</v>
      </c>
      <c r="D1979" t="s">
        <v>292</v>
      </c>
      <c r="E1979">
        <v>6151110</v>
      </c>
    </row>
    <row r="1980" spans="1:18" x14ac:dyDescent="0.2">
      <c r="A1980" t="s">
        <v>357</v>
      </c>
      <c r="B1980" s="243" t="str">
        <f>VLOOKUP(A1980,'Web Based Remittances'!A:C,3,0)</f>
        <v>316y546e</v>
      </c>
      <c r="C1980" t="s">
        <v>293</v>
      </c>
      <c r="D1980" t="s">
        <v>294</v>
      </c>
      <c r="E1980">
        <v>6140200</v>
      </c>
      <c r="F1980" s="338"/>
      <c r="G1980" s="338"/>
      <c r="H1980" s="338"/>
      <c r="I1980" s="338"/>
      <c r="J1980" s="338"/>
      <c r="L1980" s="338"/>
      <c r="M1980" s="338"/>
      <c r="N1980" s="338"/>
      <c r="O1980" s="338"/>
      <c r="P1980" s="338"/>
      <c r="Q1980" s="338"/>
      <c r="R1980" s="338"/>
    </row>
    <row r="1981" spans="1:18" x14ac:dyDescent="0.2">
      <c r="A1981" t="s">
        <v>357</v>
      </c>
      <c r="B1981" s="243" t="str">
        <f>VLOOKUP(A1981,'Web Based Remittances'!A:C,3,0)</f>
        <v>316y546e</v>
      </c>
      <c r="C1981" t="s">
        <v>295</v>
      </c>
      <c r="D1981" t="s">
        <v>296</v>
      </c>
      <c r="E1981">
        <v>6111000</v>
      </c>
      <c r="F1981" s="338"/>
      <c r="G1981" s="338"/>
      <c r="H1981" s="338"/>
      <c r="I1981" s="338"/>
      <c r="J1981" s="338"/>
      <c r="L1981" s="338"/>
      <c r="M1981" s="338"/>
      <c r="N1981" s="338"/>
      <c r="O1981" s="338"/>
      <c r="P1981" s="338"/>
      <c r="Q1981" s="338"/>
      <c r="R1981" s="338"/>
    </row>
    <row r="1982" spans="1:18" x14ac:dyDescent="0.2">
      <c r="A1982" t="s">
        <v>357</v>
      </c>
      <c r="B1982" s="243" t="str">
        <f>VLOOKUP(A1982,'Web Based Remittances'!A:C,3,0)</f>
        <v>316y546e</v>
      </c>
      <c r="C1982" t="s">
        <v>297</v>
      </c>
      <c r="D1982" t="s">
        <v>298</v>
      </c>
      <c r="E1982">
        <v>6170100</v>
      </c>
      <c r="F1982" s="338"/>
      <c r="G1982" s="338"/>
      <c r="H1982" s="338"/>
      <c r="I1982" s="338"/>
      <c r="J1982" s="338"/>
      <c r="L1982" s="338"/>
      <c r="M1982" s="338"/>
      <c r="N1982" s="338"/>
      <c r="O1982" s="338"/>
      <c r="P1982" s="338"/>
      <c r="Q1982" s="338"/>
      <c r="R1982" s="338"/>
    </row>
    <row r="1983" spans="1:18" x14ac:dyDescent="0.2">
      <c r="A1983" t="s">
        <v>357</v>
      </c>
      <c r="B1983" s="243" t="str">
        <f>VLOOKUP(A1983,'Web Based Remittances'!A:C,3,0)</f>
        <v>316y546e</v>
      </c>
      <c r="C1983" t="s">
        <v>299</v>
      </c>
      <c r="D1983" t="s">
        <v>300</v>
      </c>
      <c r="E1983">
        <v>6170110</v>
      </c>
      <c r="F1983" s="338"/>
      <c r="G1983" s="338"/>
      <c r="I1983" s="338"/>
      <c r="J1983" s="338"/>
      <c r="L1983" s="338"/>
      <c r="M1983" s="338"/>
      <c r="P1983" s="338"/>
      <c r="R1983" s="338"/>
    </row>
    <row r="1984" spans="1:18" x14ac:dyDescent="0.2">
      <c r="A1984" t="s">
        <v>357</v>
      </c>
      <c r="B1984" s="243" t="str">
        <f>VLOOKUP(A1984,'Web Based Remittances'!A:C,3,0)</f>
        <v>316y546e</v>
      </c>
      <c r="C1984" t="s">
        <v>301</v>
      </c>
      <c r="D1984" t="s">
        <v>302</v>
      </c>
      <c r="E1984">
        <v>6181400</v>
      </c>
    </row>
    <row r="1985" spans="1:10" x14ac:dyDescent="0.2">
      <c r="A1985" t="s">
        <v>357</v>
      </c>
      <c r="B1985" s="243" t="str">
        <f>VLOOKUP(A1985,'Web Based Remittances'!A:C,3,0)</f>
        <v>316y546e</v>
      </c>
      <c r="C1985" t="s">
        <v>303</v>
      </c>
      <c r="D1985" t="s">
        <v>304</v>
      </c>
      <c r="E1985">
        <v>6181500</v>
      </c>
    </row>
    <row r="1986" spans="1:10" x14ac:dyDescent="0.2">
      <c r="A1986" t="s">
        <v>357</v>
      </c>
      <c r="B1986" s="243" t="str">
        <f>VLOOKUP(A1986,'Web Based Remittances'!A:C,3,0)</f>
        <v>316y546e</v>
      </c>
      <c r="C1986" t="s">
        <v>305</v>
      </c>
      <c r="D1986" t="s">
        <v>306</v>
      </c>
      <c r="E1986">
        <v>6110610</v>
      </c>
    </row>
    <row r="1987" spans="1:10" x14ac:dyDescent="0.2">
      <c r="A1987" t="s">
        <v>357</v>
      </c>
      <c r="B1987" s="243" t="str">
        <f>VLOOKUP(A1987,'Web Based Remittances'!A:C,3,0)</f>
        <v>316y546e</v>
      </c>
      <c r="C1987" t="s">
        <v>307</v>
      </c>
      <c r="D1987" t="s">
        <v>308</v>
      </c>
      <c r="E1987">
        <v>6122340</v>
      </c>
    </row>
    <row r="1988" spans="1:10" x14ac:dyDescent="0.2">
      <c r="A1988" t="s">
        <v>357</v>
      </c>
      <c r="B1988" s="243" t="str">
        <f>VLOOKUP(A1988,'Web Based Remittances'!A:C,3,0)</f>
        <v>316y546e</v>
      </c>
      <c r="C1988" t="s">
        <v>309</v>
      </c>
      <c r="D1988" t="s">
        <v>310</v>
      </c>
      <c r="E1988">
        <v>4190170</v>
      </c>
      <c r="F1988" s="338"/>
      <c r="H1988" s="338"/>
    </row>
    <row r="1989" spans="1:10" x14ac:dyDescent="0.2">
      <c r="A1989" t="s">
        <v>357</v>
      </c>
      <c r="B1989" s="243" t="str">
        <f>VLOOKUP(A1989,'Web Based Remittances'!A:C,3,0)</f>
        <v>316y546e</v>
      </c>
      <c r="C1989" t="s">
        <v>311</v>
      </c>
      <c r="D1989" t="s">
        <v>312</v>
      </c>
      <c r="E1989">
        <v>4190430</v>
      </c>
    </row>
    <row r="1990" spans="1:10" x14ac:dyDescent="0.2">
      <c r="A1990" t="s">
        <v>357</v>
      </c>
      <c r="B1990" s="243" t="str">
        <f>VLOOKUP(A1990,'Web Based Remittances'!A:C,3,0)</f>
        <v>316y546e</v>
      </c>
      <c r="C1990" t="s">
        <v>313</v>
      </c>
      <c r="D1990" t="s">
        <v>314</v>
      </c>
      <c r="E1990">
        <v>6181510</v>
      </c>
    </row>
    <row r="1991" spans="1:10" x14ac:dyDescent="0.2">
      <c r="A1991" t="s">
        <v>357</v>
      </c>
      <c r="B1991" s="243" t="str">
        <f>VLOOKUP(A1991,'Web Based Remittances'!A:C,3,0)</f>
        <v>316y546e</v>
      </c>
      <c r="C1991" t="s">
        <v>315</v>
      </c>
      <c r="D1991" t="s">
        <v>316</v>
      </c>
      <c r="E1991">
        <v>6180210</v>
      </c>
    </row>
    <row r="1992" spans="1:10" x14ac:dyDescent="0.2">
      <c r="A1992" t="s">
        <v>357</v>
      </c>
      <c r="B1992" s="243" t="str">
        <f>VLOOKUP(A1992,'Web Based Remittances'!A:C,3,0)</f>
        <v>316y546e</v>
      </c>
      <c r="C1992" t="s">
        <v>317</v>
      </c>
      <c r="D1992" t="s">
        <v>318</v>
      </c>
      <c r="E1992">
        <v>6180200</v>
      </c>
      <c r="F1992" s="338"/>
      <c r="J1992" s="338"/>
    </row>
    <row r="1993" spans="1:10" x14ac:dyDescent="0.2">
      <c r="A1993" t="s">
        <v>357</v>
      </c>
      <c r="B1993" s="243" t="str">
        <f>VLOOKUP(A1993,'Web Based Remittances'!A:C,3,0)</f>
        <v>316y546e</v>
      </c>
      <c r="C1993" t="s">
        <v>319</v>
      </c>
      <c r="D1993" t="s">
        <v>320</v>
      </c>
      <c r="E1993">
        <v>6180230</v>
      </c>
    </row>
    <row r="1994" spans="1:10" x14ac:dyDescent="0.2">
      <c r="A1994" t="s">
        <v>357</v>
      </c>
      <c r="B1994" s="243" t="str">
        <f>VLOOKUP(A1994,'Web Based Remittances'!A:C,3,0)</f>
        <v>316y546e</v>
      </c>
      <c r="C1994" t="s">
        <v>321</v>
      </c>
      <c r="D1994" t="s">
        <v>272</v>
      </c>
      <c r="E1994">
        <v>6180260</v>
      </c>
    </row>
    <row r="1995" spans="1:10" x14ac:dyDescent="0.2">
      <c r="A1995" t="s">
        <v>357</v>
      </c>
      <c r="B1995" s="243" t="str">
        <f>VLOOKUP(A1995,'Web Based Remittances'!A:C,3,0)</f>
        <v>316y546e</v>
      </c>
      <c r="C1995" t="s">
        <v>322</v>
      </c>
      <c r="D1995" t="s">
        <v>323</v>
      </c>
      <c r="E1995">
        <v>6180261</v>
      </c>
    </row>
    <row r="1996" spans="1:10" x14ac:dyDescent="0.2">
      <c r="A1996" t="s">
        <v>357</v>
      </c>
      <c r="B1996" s="243" t="str">
        <f>VLOOKUP(A1996,'Web Based Remittances'!A:C,3,0)</f>
        <v>316y546e</v>
      </c>
      <c r="C1996" t="s">
        <v>324</v>
      </c>
      <c r="D1996" t="s">
        <v>325</v>
      </c>
      <c r="E1996">
        <v>6180262</v>
      </c>
    </row>
    <row r="1997" spans="1:10" x14ac:dyDescent="0.2">
      <c r="A1997" t="s">
        <v>357</v>
      </c>
      <c r="B1997" s="243" t="str">
        <f>VLOOKUP(A1997,'Web Based Remittances'!A:C,3,0)</f>
        <v>316y546e</v>
      </c>
      <c r="C1997" t="s">
        <v>326</v>
      </c>
      <c r="D1997" t="s">
        <v>280</v>
      </c>
      <c r="E1997">
        <v>6180263</v>
      </c>
    </row>
    <row r="1998" spans="1:10" x14ac:dyDescent="0.2">
      <c r="A1998" t="s">
        <v>357</v>
      </c>
      <c r="B1998" s="243" t="str">
        <f>VLOOKUP(A1998,'Web Based Remittances'!A:C,3,0)</f>
        <v>316y546e</v>
      </c>
      <c r="C1998" t="s">
        <v>327</v>
      </c>
      <c r="D1998" t="s">
        <v>328</v>
      </c>
      <c r="E1998">
        <v>6180264</v>
      </c>
    </row>
    <row r="1999" spans="1:10" x14ac:dyDescent="0.2">
      <c r="A1999" t="s">
        <v>358</v>
      </c>
      <c r="B1999" s="243" t="str">
        <f>VLOOKUP(A1999,'Web Based Remittances'!A:C,3,0)</f>
        <v>116q376h</v>
      </c>
      <c r="C1999" t="s">
        <v>200</v>
      </c>
      <c r="D1999" t="s">
        <v>201</v>
      </c>
      <c r="E1999">
        <v>4190105</v>
      </c>
    </row>
    <row r="2000" spans="1:10" x14ac:dyDescent="0.2">
      <c r="A2000" t="s">
        <v>358</v>
      </c>
      <c r="B2000" s="243" t="str">
        <f>VLOOKUP(A2000,'Web Based Remittances'!A:C,3,0)</f>
        <v>116q376h</v>
      </c>
      <c r="C2000" t="s">
        <v>202</v>
      </c>
      <c r="D2000" t="s">
        <v>203</v>
      </c>
      <c r="E2000">
        <v>4190110</v>
      </c>
    </row>
    <row r="2001" spans="1:5" x14ac:dyDescent="0.2">
      <c r="A2001" t="s">
        <v>358</v>
      </c>
      <c r="B2001" s="243" t="str">
        <f>VLOOKUP(A2001,'Web Based Remittances'!A:C,3,0)</f>
        <v>116q376h</v>
      </c>
      <c r="C2001" t="s">
        <v>204</v>
      </c>
      <c r="D2001" t="s">
        <v>205</v>
      </c>
      <c r="E2001">
        <v>4190120</v>
      </c>
    </row>
    <row r="2002" spans="1:5" x14ac:dyDescent="0.2">
      <c r="A2002" t="s">
        <v>358</v>
      </c>
      <c r="B2002" s="243" t="str">
        <f>VLOOKUP(A2002,'Web Based Remittances'!A:C,3,0)</f>
        <v>116q376h</v>
      </c>
      <c r="C2002" t="s">
        <v>206</v>
      </c>
      <c r="D2002" t="s">
        <v>207</v>
      </c>
      <c r="E2002">
        <v>4190140</v>
      </c>
    </row>
    <row r="2003" spans="1:5" x14ac:dyDescent="0.2">
      <c r="A2003" t="s">
        <v>358</v>
      </c>
      <c r="B2003" s="243" t="str">
        <f>VLOOKUP(A2003,'Web Based Remittances'!A:C,3,0)</f>
        <v>116q376h</v>
      </c>
      <c r="C2003" t="s">
        <v>208</v>
      </c>
      <c r="D2003" t="s">
        <v>209</v>
      </c>
      <c r="E2003">
        <v>4190160</v>
      </c>
    </row>
    <row r="2004" spans="1:5" x14ac:dyDescent="0.2">
      <c r="A2004" t="s">
        <v>358</v>
      </c>
      <c r="B2004" s="243" t="str">
        <f>VLOOKUP(A2004,'Web Based Remittances'!A:C,3,0)</f>
        <v>116q376h</v>
      </c>
      <c r="C2004" t="s">
        <v>210</v>
      </c>
      <c r="D2004" t="s">
        <v>211</v>
      </c>
      <c r="E2004">
        <v>4190390</v>
      </c>
    </row>
    <row r="2005" spans="1:5" x14ac:dyDescent="0.2">
      <c r="A2005" t="s">
        <v>358</v>
      </c>
      <c r="B2005" s="243" t="str">
        <f>VLOOKUP(A2005,'Web Based Remittances'!A:C,3,0)</f>
        <v>116q376h</v>
      </c>
      <c r="C2005" t="s">
        <v>212</v>
      </c>
      <c r="D2005" t="s">
        <v>213</v>
      </c>
      <c r="E2005">
        <v>4191900</v>
      </c>
    </row>
    <row r="2006" spans="1:5" x14ac:dyDescent="0.2">
      <c r="A2006" t="s">
        <v>358</v>
      </c>
      <c r="B2006" s="243" t="str">
        <f>VLOOKUP(A2006,'Web Based Remittances'!A:C,3,0)</f>
        <v>116q376h</v>
      </c>
      <c r="C2006" t="s">
        <v>214</v>
      </c>
      <c r="D2006" t="s">
        <v>215</v>
      </c>
      <c r="E2006">
        <v>4191100</v>
      </c>
    </row>
    <row r="2007" spans="1:5" x14ac:dyDescent="0.2">
      <c r="A2007" t="s">
        <v>358</v>
      </c>
      <c r="B2007" s="243" t="str">
        <f>VLOOKUP(A2007,'Web Based Remittances'!A:C,3,0)</f>
        <v>116q376h</v>
      </c>
      <c r="C2007" t="s">
        <v>216</v>
      </c>
      <c r="D2007" t="s">
        <v>217</v>
      </c>
      <c r="E2007">
        <v>4191110</v>
      </c>
    </row>
    <row r="2008" spans="1:5" x14ac:dyDescent="0.2">
      <c r="A2008" t="s">
        <v>358</v>
      </c>
      <c r="B2008" s="243" t="str">
        <f>VLOOKUP(A2008,'Web Based Remittances'!A:C,3,0)</f>
        <v>116q376h</v>
      </c>
      <c r="C2008" t="s">
        <v>218</v>
      </c>
      <c r="D2008" t="s">
        <v>219</v>
      </c>
      <c r="E2008">
        <v>4191600</v>
      </c>
    </row>
    <row r="2009" spans="1:5" x14ac:dyDescent="0.2">
      <c r="A2009" t="s">
        <v>358</v>
      </c>
      <c r="B2009" s="243" t="str">
        <f>VLOOKUP(A2009,'Web Based Remittances'!A:C,3,0)</f>
        <v>116q376h</v>
      </c>
      <c r="C2009" t="s">
        <v>220</v>
      </c>
      <c r="D2009" t="s">
        <v>221</v>
      </c>
      <c r="E2009">
        <v>4191610</v>
      </c>
    </row>
    <row r="2010" spans="1:5" x14ac:dyDescent="0.2">
      <c r="A2010" t="s">
        <v>358</v>
      </c>
      <c r="B2010" s="243" t="str">
        <f>VLOOKUP(A2010,'Web Based Remittances'!A:C,3,0)</f>
        <v>116q376h</v>
      </c>
      <c r="C2010" t="s">
        <v>222</v>
      </c>
      <c r="D2010" t="s">
        <v>223</v>
      </c>
      <c r="E2010">
        <v>4190410</v>
      </c>
    </row>
    <row r="2011" spans="1:5" x14ac:dyDescent="0.2">
      <c r="A2011" t="s">
        <v>358</v>
      </c>
      <c r="B2011" s="243" t="str">
        <f>VLOOKUP(A2011,'Web Based Remittances'!A:C,3,0)</f>
        <v>116q376h</v>
      </c>
      <c r="C2011" t="s">
        <v>224</v>
      </c>
      <c r="D2011" t="s">
        <v>225</v>
      </c>
      <c r="E2011">
        <v>4190420</v>
      </c>
    </row>
    <row r="2012" spans="1:5" x14ac:dyDescent="0.2">
      <c r="A2012" t="s">
        <v>358</v>
      </c>
      <c r="B2012" s="243" t="str">
        <f>VLOOKUP(A2012,'Web Based Remittances'!A:C,3,0)</f>
        <v>116q376h</v>
      </c>
      <c r="C2012" t="s">
        <v>226</v>
      </c>
      <c r="D2012" t="s">
        <v>227</v>
      </c>
      <c r="E2012">
        <v>4190200</v>
      </c>
    </row>
    <row r="2013" spans="1:5" x14ac:dyDescent="0.2">
      <c r="A2013" t="s">
        <v>358</v>
      </c>
      <c r="B2013" s="243" t="str">
        <f>VLOOKUP(A2013,'Web Based Remittances'!A:C,3,0)</f>
        <v>116q376h</v>
      </c>
      <c r="C2013" t="s">
        <v>228</v>
      </c>
      <c r="D2013" t="s">
        <v>229</v>
      </c>
      <c r="E2013">
        <v>4190386</v>
      </c>
    </row>
    <row r="2014" spans="1:5" x14ac:dyDescent="0.2">
      <c r="A2014" t="s">
        <v>358</v>
      </c>
      <c r="B2014" s="243" t="str">
        <f>VLOOKUP(A2014,'Web Based Remittances'!A:C,3,0)</f>
        <v>116q376h</v>
      </c>
      <c r="C2014" t="s">
        <v>230</v>
      </c>
      <c r="D2014" t="s">
        <v>231</v>
      </c>
      <c r="E2014">
        <v>4190387</v>
      </c>
    </row>
    <row r="2015" spans="1:5" x14ac:dyDescent="0.2">
      <c r="A2015" t="s">
        <v>358</v>
      </c>
      <c r="B2015" s="243" t="str">
        <f>VLOOKUP(A2015,'Web Based Remittances'!A:C,3,0)</f>
        <v>116q376h</v>
      </c>
      <c r="C2015" t="s">
        <v>232</v>
      </c>
      <c r="D2015" t="s">
        <v>233</v>
      </c>
      <c r="E2015">
        <v>4190388</v>
      </c>
    </row>
    <row r="2016" spans="1:5" x14ac:dyDescent="0.2">
      <c r="A2016" t="s">
        <v>358</v>
      </c>
      <c r="B2016" s="243" t="str">
        <f>VLOOKUP(A2016,'Web Based Remittances'!A:C,3,0)</f>
        <v>116q376h</v>
      </c>
      <c r="C2016" t="s">
        <v>234</v>
      </c>
      <c r="D2016" t="s">
        <v>235</v>
      </c>
      <c r="E2016">
        <v>4190380</v>
      </c>
    </row>
    <row r="2017" spans="1:5" x14ac:dyDescent="0.2">
      <c r="A2017" t="s">
        <v>358</v>
      </c>
      <c r="B2017" s="243" t="str">
        <f>VLOOKUP(A2017,'Web Based Remittances'!A:C,3,0)</f>
        <v>116q376h</v>
      </c>
      <c r="C2017" t="s">
        <v>236</v>
      </c>
      <c r="D2017" t="s">
        <v>237</v>
      </c>
      <c r="E2017">
        <v>4190205</v>
      </c>
    </row>
    <row r="2018" spans="1:5" x14ac:dyDescent="0.2">
      <c r="A2018" t="s">
        <v>358</v>
      </c>
      <c r="B2018" s="243" t="str">
        <f>VLOOKUP(A2018,'Web Based Remittances'!A:C,3,0)</f>
        <v>116q376h</v>
      </c>
      <c r="C2018" t="s">
        <v>238</v>
      </c>
      <c r="D2018" t="s">
        <v>239</v>
      </c>
      <c r="E2018">
        <v>4190210</v>
      </c>
    </row>
    <row r="2019" spans="1:5" x14ac:dyDescent="0.2">
      <c r="A2019" t="s">
        <v>358</v>
      </c>
      <c r="B2019" s="243" t="str">
        <f>VLOOKUP(A2019,'Web Based Remittances'!A:C,3,0)</f>
        <v>116q376h</v>
      </c>
      <c r="C2019" t="s">
        <v>14</v>
      </c>
      <c r="D2019" t="s">
        <v>240</v>
      </c>
      <c r="E2019">
        <v>6110000</v>
      </c>
    </row>
    <row r="2020" spans="1:5" x14ac:dyDescent="0.2">
      <c r="A2020" t="s">
        <v>358</v>
      </c>
      <c r="B2020" s="243" t="str">
        <f>VLOOKUP(A2020,'Web Based Remittances'!A:C,3,0)</f>
        <v>116q376h</v>
      </c>
      <c r="C2020" t="s">
        <v>23</v>
      </c>
      <c r="D2020" t="s">
        <v>241</v>
      </c>
      <c r="E2020">
        <v>6110020</v>
      </c>
    </row>
    <row r="2021" spans="1:5" x14ac:dyDescent="0.2">
      <c r="A2021" t="s">
        <v>358</v>
      </c>
      <c r="B2021" s="243" t="str">
        <f>VLOOKUP(A2021,'Web Based Remittances'!A:C,3,0)</f>
        <v>116q376h</v>
      </c>
      <c r="C2021" t="s">
        <v>31</v>
      </c>
      <c r="D2021" t="s">
        <v>242</v>
      </c>
      <c r="E2021">
        <v>6110600</v>
      </c>
    </row>
    <row r="2022" spans="1:5" x14ac:dyDescent="0.2">
      <c r="A2022" t="s">
        <v>358</v>
      </c>
      <c r="B2022" s="243" t="str">
        <f>VLOOKUP(A2022,'Web Based Remittances'!A:C,3,0)</f>
        <v>116q376h</v>
      </c>
      <c r="C2022" t="s">
        <v>38</v>
      </c>
      <c r="D2022" t="s">
        <v>243</v>
      </c>
      <c r="E2022">
        <v>6110720</v>
      </c>
    </row>
    <row r="2023" spans="1:5" x14ac:dyDescent="0.2">
      <c r="A2023" t="s">
        <v>358</v>
      </c>
      <c r="B2023" s="243" t="str">
        <f>VLOOKUP(A2023,'Web Based Remittances'!A:C,3,0)</f>
        <v>116q376h</v>
      </c>
      <c r="C2023" t="s">
        <v>42</v>
      </c>
      <c r="D2023" t="s">
        <v>244</v>
      </c>
      <c r="E2023">
        <v>6110860</v>
      </c>
    </row>
    <row r="2024" spans="1:5" x14ac:dyDescent="0.2">
      <c r="A2024" t="s">
        <v>358</v>
      </c>
      <c r="B2024" s="243" t="str">
        <f>VLOOKUP(A2024,'Web Based Remittances'!A:C,3,0)</f>
        <v>116q376h</v>
      </c>
      <c r="C2024" t="s">
        <v>46</v>
      </c>
      <c r="D2024" t="s">
        <v>245</v>
      </c>
      <c r="E2024">
        <v>6110800</v>
      </c>
    </row>
    <row r="2025" spans="1:5" x14ac:dyDescent="0.2">
      <c r="A2025" t="s">
        <v>358</v>
      </c>
      <c r="B2025" s="243" t="str">
        <f>VLOOKUP(A2025,'Web Based Remittances'!A:C,3,0)</f>
        <v>116q376h</v>
      </c>
      <c r="C2025" t="s">
        <v>50</v>
      </c>
      <c r="D2025" t="s">
        <v>246</v>
      </c>
      <c r="E2025">
        <v>6110640</v>
      </c>
    </row>
    <row r="2026" spans="1:5" x14ac:dyDescent="0.2">
      <c r="A2026" t="s">
        <v>358</v>
      </c>
      <c r="B2026" s="243" t="str">
        <f>VLOOKUP(A2026,'Web Based Remittances'!A:C,3,0)</f>
        <v>116q376h</v>
      </c>
      <c r="C2026" t="s">
        <v>247</v>
      </c>
      <c r="D2026" t="s">
        <v>248</v>
      </c>
      <c r="E2026">
        <v>6116300</v>
      </c>
    </row>
    <row r="2027" spans="1:5" x14ac:dyDescent="0.2">
      <c r="A2027" t="s">
        <v>358</v>
      </c>
      <c r="B2027" s="243" t="str">
        <f>VLOOKUP(A2027,'Web Based Remittances'!A:C,3,0)</f>
        <v>116q376h</v>
      </c>
      <c r="C2027" t="s">
        <v>249</v>
      </c>
      <c r="D2027" t="s">
        <v>250</v>
      </c>
      <c r="E2027">
        <v>6116200</v>
      </c>
    </row>
    <row r="2028" spans="1:5" x14ac:dyDescent="0.2">
      <c r="A2028" t="s">
        <v>358</v>
      </c>
      <c r="B2028" s="243" t="str">
        <f>VLOOKUP(A2028,'Web Based Remittances'!A:C,3,0)</f>
        <v>116q376h</v>
      </c>
      <c r="C2028" t="s">
        <v>251</v>
      </c>
      <c r="D2028" t="s">
        <v>252</v>
      </c>
      <c r="E2028">
        <v>6116610</v>
      </c>
    </row>
    <row r="2029" spans="1:5" x14ac:dyDescent="0.2">
      <c r="A2029" t="s">
        <v>358</v>
      </c>
      <c r="B2029" s="243" t="str">
        <f>VLOOKUP(A2029,'Web Based Remittances'!A:C,3,0)</f>
        <v>116q376h</v>
      </c>
      <c r="C2029" t="s">
        <v>253</v>
      </c>
      <c r="D2029" t="s">
        <v>254</v>
      </c>
      <c r="E2029">
        <v>6116600</v>
      </c>
    </row>
    <row r="2030" spans="1:5" x14ac:dyDescent="0.2">
      <c r="A2030" t="s">
        <v>358</v>
      </c>
      <c r="B2030" s="243" t="str">
        <f>VLOOKUP(A2030,'Web Based Remittances'!A:C,3,0)</f>
        <v>116q376h</v>
      </c>
      <c r="C2030" t="s">
        <v>255</v>
      </c>
      <c r="D2030" t="s">
        <v>256</v>
      </c>
      <c r="E2030">
        <v>6121000</v>
      </c>
    </row>
    <row r="2031" spans="1:5" x14ac:dyDescent="0.2">
      <c r="A2031" t="s">
        <v>358</v>
      </c>
      <c r="B2031" s="243" t="str">
        <f>VLOOKUP(A2031,'Web Based Remittances'!A:C,3,0)</f>
        <v>116q376h</v>
      </c>
      <c r="C2031" t="s">
        <v>257</v>
      </c>
      <c r="D2031" t="s">
        <v>258</v>
      </c>
      <c r="E2031">
        <v>6122310</v>
      </c>
    </row>
    <row r="2032" spans="1:5" x14ac:dyDescent="0.2">
      <c r="A2032" t="s">
        <v>358</v>
      </c>
      <c r="B2032" s="243" t="str">
        <f>VLOOKUP(A2032,'Web Based Remittances'!A:C,3,0)</f>
        <v>116q376h</v>
      </c>
      <c r="C2032" t="s">
        <v>259</v>
      </c>
      <c r="D2032" t="s">
        <v>260</v>
      </c>
      <c r="E2032">
        <v>6122110</v>
      </c>
    </row>
    <row r="2033" spans="1:5" x14ac:dyDescent="0.2">
      <c r="A2033" t="s">
        <v>358</v>
      </c>
      <c r="B2033" s="243" t="str">
        <f>VLOOKUP(A2033,'Web Based Remittances'!A:C,3,0)</f>
        <v>116q376h</v>
      </c>
      <c r="C2033" t="s">
        <v>261</v>
      </c>
      <c r="D2033" t="s">
        <v>262</v>
      </c>
      <c r="E2033">
        <v>6120800</v>
      </c>
    </row>
    <row r="2034" spans="1:5" x14ac:dyDescent="0.2">
      <c r="A2034" t="s">
        <v>358</v>
      </c>
      <c r="B2034" s="243" t="str">
        <f>VLOOKUP(A2034,'Web Based Remittances'!A:C,3,0)</f>
        <v>116q376h</v>
      </c>
      <c r="C2034" t="s">
        <v>263</v>
      </c>
      <c r="D2034" t="s">
        <v>264</v>
      </c>
      <c r="E2034">
        <v>6120220</v>
      </c>
    </row>
    <row r="2035" spans="1:5" x14ac:dyDescent="0.2">
      <c r="A2035" t="s">
        <v>358</v>
      </c>
      <c r="B2035" s="243" t="str">
        <f>VLOOKUP(A2035,'Web Based Remittances'!A:C,3,0)</f>
        <v>116q376h</v>
      </c>
      <c r="C2035" t="s">
        <v>265</v>
      </c>
      <c r="D2035" t="s">
        <v>266</v>
      </c>
      <c r="E2035">
        <v>6120600</v>
      </c>
    </row>
    <row r="2036" spans="1:5" x14ac:dyDescent="0.2">
      <c r="A2036" t="s">
        <v>358</v>
      </c>
      <c r="B2036" s="243" t="str">
        <f>VLOOKUP(A2036,'Web Based Remittances'!A:C,3,0)</f>
        <v>116q376h</v>
      </c>
      <c r="C2036" t="s">
        <v>267</v>
      </c>
      <c r="D2036" t="s">
        <v>268</v>
      </c>
      <c r="E2036">
        <v>6120400</v>
      </c>
    </row>
    <row r="2037" spans="1:5" x14ac:dyDescent="0.2">
      <c r="A2037" t="s">
        <v>358</v>
      </c>
      <c r="B2037" s="243" t="str">
        <f>VLOOKUP(A2037,'Web Based Remittances'!A:C,3,0)</f>
        <v>116q376h</v>
      </c>
      <c r="C2037" t="s">
        <v>269</v>
      </c>
      <c r="D2037" t="s">
        <v>270</v>
      </c>
      <c r="E2037">
        <v>6140130</v>
      </c>
    </row>
    <row r="2038" spans="1:5" x14ac:dyDescent="0.2">
      <c r="A2038" t="s">
        <v>358</v>
      </c>
      <c r="B2038" s="243" t="str">
        <f>VLOOKUP(A2038,'Web Based Remittances'!A:C,3,0)</f>
        <v>116q376h</v>
      </c>
      <c r="C2038" t="s">
        <v>271</v>
      </c>
      <c r="D2038" t="s">
        <v>272</v>
      </c>
      <c r="E2038">
        <v>6142460</v>
      </c>
    </row>
    <row r="2039" spans="1:5" x14ac:dyDescent="0.2">
      <c r="A2039" t="s">
        <v>358</v>
      </c>
      <c r="B2039" s="243" t="str">
        <f>VLOOKUP(A2039,'Web Based Remittances'!A:C,3,0)</f>
        <v>116q376h</v>
      </c>
      <c r="C2039" t="s">
        <v>273</v>
      </c>
      <c r="D2039" t="s">
        <v>274</v>
      </c>
      <c r="E2039">
        <v>6142431</v>
      </c>
    </row>
    <row r="2040" spans="1:5" x14ac:dyDescent="0.2">
      <c r="A2040" t="s">
        <v>358</v>
      </c>
      <c r="B2040" s="243" t="str">
        <f>VLOOKUP(A2040,'Web Based Remittances'!A:C,3,0)</f>
        <v>116q376h</v>
      </c>
      <c r="C2040" t="s">
        <v>275</v>
      </c>
      <c r="D2040" t="s">
        <v>276</v>
      </c>
      <c r="E2040">
        <v>6142432</v>
      </c>
    </row>
    <row r="2041" spans="1:5" x14ac:dyDescent="0.2">
      <c r="A2041" t="s">
        <v>358</v>
      </c>
      <c r="B2041" s="243" t="str">
        <f>VLOOKUP(A2041,'Web Based Remittances'!A:C,3,0)</f>
        <v>116q376h</v>
      </c>
      <c r="C2041" t="s">
        <v>277</v>
      </c>
      <c r="D2041" t="s">
        <v>278</v>
      </c>
      <c r="E2041">
        <v>6142430</v>
      </c>
    </row>
    <row r="2042" spans="1:5" x14ac:dyDescent="0.2">
      <c r="A2042" t="s">
        <v>358</v>
      </c>
      <c r="B2042" s="243" t="str">
        <f>VLOOKUP(A2042,'Web Based Remittances'!A:C,3,0)</f>
        <v>116q376h</v>
      </c>
      <c r="C2042" t="s">
        <v>279</v>
      </c>
      <c r="D2042" t="s">
        <v>280</v>
      </c>
      <c r="E2042">
        <v>6142433</v>
      </c>
    </row>
    <row r="2043" spans="1:5" x14ac:dyDescent="0.2">
      <c r="A2043" t="s">
        <v>358</v>
      </c>
      <c r="B2043" s="243" t="str">
        <f>VLOOKUP(A2043,'Web Based Remittances'!A:C,3,0)</f>
        <v>116q376h</v>
      </c>
      <c r="C2043" t="s">
        <v>281</v>
      </c>
      <c r="D2043" t="s">
        <v>282</v>
      </c>
      <c r="E2043">
        <v>6142440</v>
      </c>
    </row>
    <row r="2044" spans="1:5" x14ac:dyDescent="0.2">
      <c r="A2044" t="s">
        <v>358</v>
      </c>
      <c r="B2044" s="243" t="str">
        <f>VLOOKUP(A2044,'Web Based Remittances'!A:C,3,0)</f>
        <v>116q376h</v>
      </c>
      <c r="C2044" t="s">
        <v>283</v>
      </c>
      <c r="D2044" t="s">
        <v>284</v>
      </c>
      <c r="E2044">
        <v>6142434</v>
      </c>
    </row>
    <row r="2045" spans="1:5" x14ac:dyDescent="0.2">
      <c r="A2045" t="s">
        <v>358</v>
      </c>
      <c r="B2045" s="243" t="str">
        <f>VLOOKUP(A2045,'Web Based Remittances'!A:C,3,0)</f>
        <v>116q376h</v>
      </c>
      <c r="C2045" t="s">
        <v>285</v>
      </c>
      <c r="D2045" t="s">
        <v>286</v>
      </c>
      <c r="E2045">
        <v>6146100</v>
      </c>
    </row>
    <row r="2046" spans="1:5" x14ac:dyDescent="0.2">
      <c r="A2046" t="s">
        <v>358</v>
      </c>
      <c r="B2046" s="243" t="str">
        <f>VLOOKUP(A2046,'Web Based Remittances'!A:C,3,0)</f>
        <v>116q376h</v>
      </c>
      <c r="C2046" t="s">
        <v>287</v>
      </c>
      <c r="D2046" t="s">
        <v>288</v>
      </c>
      <c r="E2046">
        <v>6140000</v>
      </c>
    </row>
    <row r="2047" spans="1:5" x14ac:dyDescent="0.2">
      <c r="A2047" t="s">
        <v>358</v>
      </c>
      <c r="B2047" s="243" t="str">
        <f>VLOOKUP(A2047,'Web Based Remittances'!A:C,3,0)</f>
        <v>116q376h</v>
      </c>
      <c r="C2047" t="s">
        <v>289</v>
      </c>
      <c r="D2047" t="s">
        <v>290</v>
      </c>
      <c r="E2047">
        <v>6121600</v>
      </c>
    </row>
    <row r="2048" spans="1:5" x14ac:dyDescent="0.2">
      <c r="A2048" t="s">
        <v>358</v>
      </c>
      <c r="B2048" s="243" t="str">
        <f>VLOOKUP(A2048,'Web Based Remittances'!A:C,3,0)</f>
        <v>116q376h</v>
      </c>
      <c r="C2048" t="s">
        <v>291</v>
      </c>
      <c r="D2048" t="s">
        <v>292</v>
      </c>
      <c r="E2048">
        <v>6151110</v>
      </c>
    </row>
    <row r="2049" spans="1:5" x14ac:dyDescent="0.2">
      <c r="A2049" t="s">
        <v>358</v>
      </c>
      <c r="B2049" s="243" t="str">
        <f>VLOOKUP(A2049,'Web Based Remittances'!A:C,3,0)</f>
        <v>116q376h</v>
      </c>
      <c r="C2049" t="s">
        <v>293</v>
      </c>
      <c r="D2049" t="s">
        <v>294</v>
      </c>
      <c r="E2049">
        <v>6140200</v>
      </c>
    </row>
    <row r="2050" spans="1:5" x14ac:dyDescent="0.2">
      <c r="A2050" t="s">
        <v>358</v>
      </c>
      <c r="B2050" s="243" t="str">
        <f>VLOOKUP(A2050,'Web Based Remittances'!A:C,3,0)</f>
        <v>116q376h</v>
      </c>
      <c r="C2050" t="s">
        <v>295</v>
      </c>
      <c r="D2050" t="s">
        <v>296</v>
      </c>
      <c r="E2050">
        <v>6111000</v>
      </c>
    </row>
    <row r="2051" spans="1:5" x14ac:dyDescent="0.2">
      <c r="A2051" t="s">
        <v>358</v>
      </c>
      <c r="B2051" s="243" t="str">
        <f>VLOOKUP(A2051,'Web Based Remittances'!A:C,3,0)</f>
        <v>116q376h</v>
      </c>
      <c r="C2051" t="s">
        <v>297</v>
      </c>
      <c r="D2051" t="s">
        <v>298</v>
      </c>
      <c r="E2051">
        <v>6170100</v>
      </c>
    </row>
    <row r="2052" spans="1:5" x14ac:dyDescent="0.2">
      <c r="A2052" t="s">
        <v>358</v>
      </c>
      <c r="B2052" s="243" t="str">
        <f>VLOOKUP(A2052,'Web Based Remittances'!A:C,3,0)</f>
        <v>116q376h</v>
      </c>
      <c r="C2052" t="s">
        <v>299</v>
      </c>
      <c r="D2052" t="s">
        <v>300</v>
      </c>
      <c r="E2052">
        <v>6170110</v>
      </c>
    </row>
    <row r="2053" spans="1:5" x14ac:dyDescent="0.2">
      <c r="A2053" t="s">
        <v>358</v>
      </c>
      <c r="B2053" s="243" t="str">
        <f>VLOOKUP(A2053,'Web Based Remittances'!A:C,3,0)</f>
        <v>116q376h</v>
      </c>
      <c r="C2053" t="s">
        <v>301</v>
      </c>
      <c r="D2053" t="s">
        <v>302</v>
      </c>
      <c r="E2053">
        <v>6181400</v>
      </c>
    </row>
    <row r="2054" spans="1:5" x14ac:dyDescent="0.2">
      <c r="A2054" t="s">
        <v>358</v>
      </c>
      <c r="B2054" s="243" t="str">
        <f>VLOOKUP(A2054,'Web Based Remittances'!A:C,3,0)</f>
        <v>116q376h</v>
      </c>
      <c r="C2054" t="s">
        <v>303</v>
      </c>
      <c r="D2054" t="s">
        <v>304</v>
      </c>
      <c r="E2054">
        <v>6181500</v>
      </c>
    </row>
    <row r="2055" spans="1:5" x14ac:dyDescent="0.2">
      <c r="A2055" t="s">
        <v>358</v>
      </c>
      <c r="B2055" s="243" t="str">
        <f>VLOOKUP(A2055,'Web Based Remittances'!A:C,3,0)</f>
        <v>116q376h</v>
      </c>
      <c r="C2055" t="s">
        <v>305</v>
      </c>
      <c r="D2055" t="s">
        <v>306</v>
      </c>
      <c r="E2055">
        <v>6110610</v>
      </c>
    </row>
    <row r="2056" spans="1:5" x14ac:dyDescent="0.2">
      <c r="A2056" t="s">
        <v>358</v>
      </c>
      <c r="B2056" s="243" t="str">
        <f>VLOOKUP(A2056,'Web Based Remittances'!A:C,3,0)</f>
        <v>116q376h</v>
      </c>
      <c r="C2056" t="s">
        <v>307</v>
      </c>
      <c r="D2056" t="s">
        <v>308</v>
      </c>
      <c r="E2056">
        <v>6122340</v>
      </c>
    </row>
    <row r="2057" spans="1:5" x14ac:dyDescent="0.2">
      <c r="A2057" t="s">
        <v>358</v>
      </c>
      <c r="B2057" s="243" t="str">
        <f>VLOOKUP(A2057,'Web Based Remittances'!A:C,3,0)</f>
        <v>116q376h</v>
      </c>
      <c r="C2057" t="s">
        <v>309</v>
      </c>
      <c r="D2057" t="s">
        <v>310</v>
      </c>
      <c r="E2057">
        <v>4190170</v>
      </c>
    </row>
    <row r="2058" spans="1:5" x14ac:dyDescent="0.2">
      <c r="A2058" t="s">
        <v>358</v>
      </c>
      <c r="B2058" s="243" t="str">
        <f>VLOOKUP(A2058,'Web Based Remittances'!A:C,3,0)</f>
        <v>116q376h</v>
      </c>
      <c r="C2058" t="s">
        <v>311</v>
      </c>
      <c r="D2058" t="s">
        <v>312</v>
      </c>
      <c r="E2058">
        <v>4190430</v>
      </c>
    </row>
    <row r="2059" spans="1:5" x14ac:dyDescent="0.2">
      <c r="A2059" t="s">
        <v>358</v>
      </c>
      <c r="B2059" s="243" t="str">
        <f>VLOOKUP(A2059,'Web Based Remittances'!A:C,3,0)</f>
        <v>116q376h</v>
      </c>
      <c r="C2059" t="s">
        <v>313</v>
      </c>
      <c r="D2059" t="s">
        <v>314</v>
      </c>
      <c r="E2059">
        <v>6181510</v>
      </c>
    </row>
    <row r="2060" spans="1:5" x14ac:dyDescent="0.2">
      <c r="A2060" t="s">
        <v>358</v>
      </c>
      <c r="B2060" s="243" t="str">
        <f>VLOOKUP(A2060,'Web Based Remittances'!A:C,3,0)</f>
        <v>116q376h</v>
      </c>
      <c r="C2060" t="s">
        <v>315</v>
      </c>
      <c r="D2060" t="s">
        <v>316</v>
      </c>
      <c r="E2060">
        <v>6180210</v>
      </c>
    </row>
    <row r="2061" spans="1:5" x14ac:dyDescent="0.2">
      <c r="A2061" t="s">
        <v>358</v>
      </c>
      <c r="B2061" s="243" t="str">
        <f>VLOOKUP(A2061,'Web Based Remittances'!A:C,3,0)</f>
        <v>116q376h</v>
      </c>
      <c r="C2061" t="s">
        <v>317</v>
      </c>
      <c r="D2061" t="s">
        <v>318</v>
      </c>
      <c r="E2061">
        <v>6180200</v>
      </c>
    </row>
    <row r="2062" spans="1:5" x14ac:dyDescent="0.2">
      <c r="A2062" t="s">
        <v>358</v>
      </c>
      <c r="B2062" s="243" t="str">
        <f>VLOOKUP(A2062,'Web Based Remittances'!A:C,3,0)</f>
        <v>116q376h</v>
      </c>
      <c r="C2062" t="s">
        <v>319</v>
      </c>
      <c r="D2062" t="s">
        <v>320</v>
      </c>
      <c r="E2062">
        <v>6180230</v>
      </c>
    </row>
    <row r="2063" spans="1:5" x14ac:dyDescent="0.2">
      <c r="A2063" t="s">
        <v>358</v>
      </c>
      <c r="B2063" s="243" t="str">
        <f>VLOOKUP(A2063,'Web Based Remittances'!A:C,3,0)</f>
        <v>116q376h</v>
      </c>
      <c r="C2063" t="s">
        <v>321</v>
      </c>
      <c r="D2063" t="s">
        <v>272</v>
      </c>
      <c r="E2063">
        <v>6180260</v>
      </c>
    </row>
    <row r="2064" spans="1:5" x14ac:dyDescent="0.2">
      <c r="A2064" t="s">
        <v>358</v>
      </c>
      <c r="B2064" s="243" t="str">
        <f>VLOOKUP(A2064,'Web Based Remittances'!A:C,3,0)</f>
        <v>116q376h</v>
      </c>
      <c r="C2064" t="s">
        <v>322</v>
      </c>
      <c r="D2064" t="s">
        <v>323</v>
      </c>
      <c r="E2064">
        <v>6180261</v>
      </c>
    </row>
    <row r="2065" spans="1:5" x14ac:dyDescent="0.2">
      <c r="A2065" t="s">
        <v>358</v>
      </c>
      <c r="B2065" s="243" t="str">
        <f>VLOOKUP(A2065,'Web Based Remittances'!A:C,3,0)</f>
        <v>116q376h</v>
      </c>
      <c r="C2065" t="s">
        <v>324</v>
      </c>
      <c r="D2065" t="s">
        <v>325</v>
      </c>
      <c r="E2065">
        <v>6180262</v>
      </c>
    </row>
    <row r="2066" spans="1:5" x14ac:dyDescent="0.2">
      <c r="A2066" t="s">
        <v>358</v>
      </c>
      <c r="B2066" s="243" t="str">
        <f>VLOOKUP(A2066,'Web Based Remittances'!A:C,3,0)</f>
        <v>116q376h</v>
      </c>
      <c r="C2066" t="s">
        <v>326</v>
      </c>
      <c r="D2066" t="s">
        <v>280</v>
      </c>
      <c r="E2066">
        <v>6180263</v>
      </c>
    </row>
    <row r="2067" spans="1:5" x14ac:dyDescent="0.2">
      <c r="A2067" t="s">
        <v>358</v>
      </c>
      <c r="B2067" s="243" t="str">
        <f>VLOOKUP(A2067,'Web Based Remittances'!A:C,3,0)</f>
        <v>116q376h</v>
      </c>
      <c r="C2067" t="s">
        <v>327</v>
      </c>
      <c r="D2067" t="s">
        <v>328</v>
      </c>
      <c r="E2067">
        <v>6180264</v>
      </c>
    </row>
    <row r="2068" spans="1:5" x14ac:dyDescent="0.2">
      <c r="A2068" t="s">
        <v>359</v>
      </c>
      <c r="B2068" s="243" t="str">
        <f>VLOOKUP(A2068,'Web Based Remittances'!A:C,3,0)</f>
        <v>92q49d</v>
      </c>
      <c r="C2068" t="s">
        <v>200</v>
      </c>
      <c r="D2068" t="s">
        <v>201</v>
      </c>
      <c r="E2068">
        <v>4190105</v>
      </c>
    </row>
    <row r="2069" spans="1:5" x14ac:dyDescent="0.2">
      <c r="A2069" t="s">
        <v>359</v>
      </c>
      <c r="B2069" s="243" t="str">
        <f>VLOOKUP(A2069,'Web Based Remittances'!A:C,3,0)</f>
        <v>92q49d</v>
      </c>
      <c r="C2069" t="s">
        <v>202</v>
      </c>
      <c r="D2069" t="s">
        <v>203</v>
      </c>
      <c r="E2069">
        <v>4190110</v>
      </c>
    </row>
    <row r="2070" spans="1:5" x14ac:dyDescent="0.2">
      <c r="A2070" t="s">
        <v>359</v>
      </c>
      <c r="B2070" s="243" t="str">
        <f>VLOOKUP(A2070,'Web Based Remittances'!A:C,3,0)</f>
        <v>92q49d</v>
      </c>
      <c r="C2070" t="s">
        <v>204</v>
      </c>
      <c r="D2070" t="s">
        <v>205</v>
      </c>
      <c r="E2070">
        <v>4190120</v>
      </c>
    </row>
    <row r="2071" spans="1:5" x14ac:dyDescent="0.2">
      <c r="A2071" t="s">
        <v>359</v>
      </c>
      <c r="B2071" s="243" t="str">
        <f>VLOOKUP(A2071,'Web Based Remittances'!A:C,3,0)</f>
        <v>92q49d</v>
      </c>
      <c r="C2071" t="s">
        <v>206</v>
      </c>
      <c r="D2071" t="s">
        <v>207</v>
      </c>
      <c r="E2071">
        <v>4190140</v>
      </c>
    </row>
    <row r="2072" spans="1:5" x14ac:dyDescent="0.2">
      <c r="A2072" t="s">
        <v>359</v>
      </c>
      <c r="B2072" s="243" t="str">
        <f>VLOOKUP(A2072,'Web Based Remittances'!A:C,3,0)</f>
        <v>92q49d</v>
      </c>
      <c r="C2072" t="s">
        <v>208</v>
      </c>
      <c r="D2072" t="s">
        <v>209</v>
      </c>
      <c r="E2072">
        <v>4190160</v>
      </c>
    </row>
    <row r="2073" spans="1:5" x14ac:dyDescent="0.2">
      <c r="A2073" t="s">
        <v>359</v>
      </c>
      <c r="B2073" s="243" t="str">
        <f>VLOOKUP(A2073,'Web Based Remittances'!A:C,3,0)</f>
        <v>92q49d</v>
      </c>
      <c r="C2073" t="s">
        <v>210</v>
      </c>
      <c r="D2073" t="s">
        <v>211</v>
      </c>
      <c r="E2073">
        <v>4190390</v>
      </c>
    </row>
    <row r="2074" spans="1:5" x14ac:dyDescent="0.2">
      <c r="A2074" t="s">
        <v>359</v>
      </c>
      <c r="B2074" s="243" t="str">
        <f>VLOOKUP(A2074,'Web Based Remittances'!A:C,3,0)</f>
        <v>92q49d</v>
      </c>
      <c r="C2074" t="s">
        <v>212</v>
      </c>
      <c r="D2074" t="s">
        <v>213</v>
      </c>
      <c r="E2074">
        <v>4191900</v>
      </c>
    </row>
    <row r="2075" spans="1:5" x14ac:dyDescent="0.2">
      <c r="A2075" t="s">
        <v>359</v>
      </c>
      <c r="B2075" s="243" t="str">
        <f>VLOOKUP(A2075,'Web Based Remittances'!A:C,3,0)</f>
        <v>92q49d</v>
      </c>
      <c r="C2075" t="s">
        <v>214</v>
      </c>
      <c r="D2075" t="s">
        <v>215</v>
      </c>
      <c r="E2075">
        <v>4191100</v>
      </c>
    </row>
    <row r="2076" spans="1:5" x14ac:dyDescent="0.2">
      <c r="A2076" t="s">
        <v>359</v>
      </c>
      <c r="B2076" s="243" t="str">
        <f>VLOOKUP(A2076,'Web Based Remittances'!A:C,3,0)</f>
        <v>92q49d</v>
      </c>
      <c r="C2076" t="s">
        <v>216</v>
      </c>
      <c r="D2076" t="s">
        <v>217</v>
      </c>
      <c r="E2076">
        <v>4191110</v>
      </c>
    </row>
    <row r="2077" spans="1:5" x14ac:dyDescent="0.2">
      <c r="A2077" t="s">
        <v>359</v>
      </c>
      <c r="B2077" s="243" t="str">
        <f>VLOOKUP(A2077,'Web Based Remittances'!A:C,3,0)</f>
        <v>92q49d</v>
      </c>
      <c r="C2077" t="s">
        <v>218</v>
      </c>
      <c r="D2077" t="s">
        <v>219</v>
      </c>
      <c r="E2077">
        <v>4191600</v>
      </c>
    </row>
    <row r="2078" spans="1:5" x14ac:dyDescent="0.2">
      <c r="A2078" t="s">
        <v>359</v>
      </c>
      <c r="B2078" s="243" t="str">
        <f>VLOOKUP(A2078,'Web Based Remittances'!A:C,3,0)</f>
        <v>92q49d</v>
      </c>
      <c r="C2078" t="s">
        <v>220</v>
      </c>
      <c r="D2078" t="s">
        <v>221</v>
      </c>
      <c r="E2078">
        <v>4191610</v>
      </c>
    </row>
    <row r="2079" spans="1:5" x14ac:dyDescent="0.2">
      <c r="A2079" t="s">
        <v>359</v>
      </c>
      <c r="B2079" s="243" t="str">
        <f>VLOOKUP(A2079,'Web Based Remittances'!A:C,3,0)</f>
        <v>92q49d</v>
      </c>
      <c r="C2079" t="s">
        <v>222</v>
      </c>
      <c r="D2079" t="s">
        <v>223</v>
      </c>
      <c r="E2079">
        <v>4190410</v>
      </c>
    </row>
    <row r="2080" spans="1:5" x14ac:dyDescent="0.2">
      <c r="A2080" t="s">
        <v>359</v>
      </c>
      <c r="B2080" s="243" t="str">
        <f>VLOOKUP(A2080,'Web Based Remittances'!A:C,3,0)</f>
        <v>92q49d</v>
      </c>
      <c r="C2080" t="s">
        <v>224</v>
      </c>
      <c r="D2080" t="s">
        <v>225</v>
      </c>
      <c r="E2080">
        <v>4190420</v>
      </c>
    </row>
    <row r="2081" spans="1:5" x14ac:dyDescent="0.2">
      <c r="A2081" t="s">
        <v>359</v>
      </c>
      <c r="B2081" s="243" t="str">
        <f>VLOOKUP(A2081,'Web Based Remittances'!A:C,3,0)</f>
        <v>92q49d</v>
      </c>
      <c r="C2081" t="s">
        <v>226</v>
      </c>
      <c r="D2081" t="s">
        <v>227</v>
      </c>
      <c r="E2081">
        <v>4190200</v>
      </c>
    </row>
    <row r="2082" spans="1:5" x14ac:dyDescent="0.2">
      <c r="A2082" t="s">
        <v>359</v>
      </c>
      <c r="B2082" s="243" t="str">
        <f>VLOOKUP(A2082,'Web Based Remittances'!A:C,3,0)</f>
        <v>92q49d</v>
      </c>
      <c r="C2082" t="s">
        <v>228</v>
      </c>
      <c r="D2082" t="s">
        <v>229</v>
      </c>
      <c r="E2082">
        <v>4190386</v>
      </c>
    </row>
    <row r="2083" spans="1:5" x14ac:dyDescent="0.2">
      <c r="A2083" t="s">
        <v>359</v>
      </c>
      <c r="B2083" s="243" t="str">
        <f>VLOOKUP(A2083,'Web Based Remittances'!A:C,3,0)</f>
        <v>92q49d</v>
      </c>
      <c r="C2083" t="s">
        <v>230</v>
      </c>
      <c r="D2083" t="s">
        <v>231</v>
      </c>
      <c r="E2083">
        <v>4190387</v>
      </c>
    </row>
    <row r="2084" spans="1:5" x14ac:dyDescent="0.2">
      <c r="A2084" t="s">
        <v>359</v>
      </c>
      <c r="B2084" s="243" t="str">
        <f>VLOOKUP(A2084,'Web Based Remittances'!A:C,3,0)</f>
        <v>92q49d</v>
      </c>
      <c r="C2084" t="s">
        <v>232</v>
      </c>
      <c r="D2084" t="s">
        <v>233</v>
      </c>
      <c r="E2084">
        <v>4190388</v>
      </c>
    </row>
    <row r="2085" spans="1:5" x14ac:dyDescent="0.2">
      <c r="A2085" t="s">
        <v>359</v>
      </c>
      <c r="B2085" s="243" t="str">
        <f>VLOOKUP(A2085,'Web Based Remittances'!A:C,3,0)</f>
        <v>92q49d</v>
      </c>
      <c r="C2085" t="s">
        <v>234</v>
      </c>
      <c r="D2085" t="s">
        <v>235</v>
      </c>
      <c r="E2085">
        <v>4190380</v>
      </c>
    </row>
    <row r="2086" spans="1:5" x14ac:dyDescent="0.2">
      <c r="A2086" t="s">
        <v>359</v>
      </c>
      <c r="B2086" s="243" t="str">
        <f>VLOOKUP(A2086,'Web Based Remittances'!A:C,3,0)</f>
        <v>92q49d</v>
      </c>
      <c r="C2086" t="s">
        <v>236</v>
      </c>
      <c r="D2086" t="s">
        <v>237</v>
      </c>
      <c r="E2086">
        <v>4190205</v>
      </c>
    </row>
    <row r="2087" spans="1:5" x14ac:dyDescent="0.2">
      <c r="A2087" t="s">
        <v>359</v>
      </c>
      <c r="B2087" s="243" t="str">
        <f>VLOOKUP(A2087,'Web Based Remittances'!A:C,3,0)</f>
        <v>92q49d</v>
      </c>
      <c r="C2087" t="s">
        <v>238</v>
      </c>
      <c r="D2087" t="s">
        <v>239</v>
      </c>
      <c r="E2087">
        <v>4190210</v>
      </c>
    </row>
    <row r="2088" spans="1:5" x14ac:dyDescent="0.2">
      <c r="A2088" t="s">
        <v>359</v>
      </c>
      <c r="B2088" s="243" t="str">
        <f>VLOOKUP(A2088,'Web Based Remittances'!A:C,3,0)</f>
        <v>92q49d</v>
      </c>
      <c r="C2088" t="s">
        <v>14</v>
      </c>
      <c r="D2088" t="s">
        <v>240</v>
      </c>
      <c r="E2088">
        <v>6110000</v>
      </c>
    </row>
    <row r="2089" spans="1:5" x14ac:dyDescent="0.2">
      <c r="A2089" t="s">
        <v>359</v>
      </c>
      <c r="B2089" s="243" t="str">
        <f>VLOOKUP(A2089,'Web Based Remittances'!A:C,3,0)</f>
        <v>92q49d</v>
      </c>
      <c r="C2089" t="s">
        <v>23</v>
      </c>
      <c r="D2089" t="s">
        <v>241</v>
      </c>
      <c r="E2089">
        <v>6110020</v>
      </c>
    </row>
    <row r="2090" spans="1:5" x14ac:dyDescent="0.2">
      <c r="A2090" t="s">
        <v>359</v>
      </c>
      <c r="B2090" s="243" t="str">
        <f>VLOOKUP(A2090,'Web Based Remittances'!A:C,3,0)</f>
        <v>92q49d</v>
      </c>
      <c r="C2090" t="s">
        <v>31</v>
      </c>
      <c r="D2090" t="s">
        <v>242</v>
      </c>
      <c r="E2090">
        <v>6110600</v>
      </c>
    </row>
    <row r="2091" spans="1:5" x14ac:dyDescent="0.2">
      <c r="A2091" t="s">
        <v>359</v>
      </c>
      <c r="B2091" s="243" t="str">
        <f>VLOOKUP(A2091,'Web Based Remittances'!A:C,3,0)</f>
        <v>92q49d</v>
      </c>
      <c r="C2091" t="s">
        <v>38</v>
      </c>
      <c r="D2091" t="s">
        <v>243</v>
      </c>
      <c r="E2091">
        <v>6110720</v>
      </c>
    </row>
    <row r="2092" spans="1:5" x14ac:dyDescent="0.2">
      <c r="A2092" t="s">
        <v>359</v>
      </c>
      <c r="B2092" s="243" t="str">
        <f>VLOOKUP(A2092,'Web Based Remittances'!A:C,3,0)</f>
        <v>92q49d</v>
      </c>
      <c r="C2092" t="s">
        <v>42</v>
      </c>
      <c r="D2092" t="s">
        <v>244</v>
      </c>
      <c r="E2092">
        <v>6110860</v>
      </c>
    </row>
    <row r="2093" spans="1:5" x14ac:dyDescent="0.2">
      <c r="A2093" t="s">
        <v>359</v>
      </c>
      <c r="B2093" s="243" t="str">
        <f>VLOOKUP(A2093,'Web Based Remittances'!A:C,3,0)</f>
        <v>92q49d</v>
      </c>
      <c r="C2093" t="s">
        <v>46</v>
      </c>
      <c r="D2093" t="s">
        <v>245</v>
      </c>
      <c r="E2093">
        <v>6110800</v>
      </c>
    </row>
    <row r="2094" spans="1:5" x14ac:dyDescent="0.2">
      <c r="A2094" t="s">
        <v>359</v>
      </c>
      <c r="B2094" s="243" t="str">
        <f>VLOOKUP(A2094,'Web Based Remittances'!A:C,3,0)</f>
        <v>92q49d</v>
      </c>
      <c r="C2094" t="s">
        <v>50</v>
      </c>
      <c r="D2094" t="s">
        <v>246</v>
      </c>
      <c r="E2094">
        <v>6110640</v>
      </c>
    </row>
    <row r="2095" spans="1:5" x14ac:dyDescent="0.2">
      <c r="A2095" t="s">
        <v>359</v>
      </c>
      <c r="B2095" s="243" t="str">
        <f>VLOOKUP(A2095,'Web Based Remittances'!A:C,3,0)</f>
        <v>92q49d</v>
      </c>
      <c r="C2095" t="s">
        <v>247</v>
      </c>
      <c r="D2095" t="s">
        <v>248</v>
      </c>
      <c r="E2095">
        <v>6116300</v>
      </c>
    </row>
    <row r="2096" spans="1:5" x14ac:dyDescent="0.2">
      <c r="A2096" t="s">
        <v>359</v>
      </c>
      <c r="B2096" s="243" t="str">
        <f>VLOOKUP(A2096,'Web Based Remittances'!A:C,3,0)</f>
        <v>92q49d</v>
      </c>
      <c r="C2096" t="s">
        <v>249</v>
      </c>
      <c r="D2096" t="s">
        <v>250</v>
      </c>
      <c r="E2096">
        <v>6116200</v>
      </c>
    </row>
    <row r="2097" spans="1:18" x14ac:dyDescent="0.2">
      <c r="A2097" t="s">
        <v>359</v>
      </c>
      <c r="B2097" s="243" t="str">
        <f>VLOOKUP(A2097,'Web Based Remittances'!A:C,3,0)</f>
        <v>92q49d</v>
      </c>
      <c r="C2097" t="s">
        <v>251</v>
      </c>
      <c r="D2097" t="s">
        <v>252</v>
      </c>
      <c r="E2097">
        <v>6116610</v>
      </c>
    </row>
    <row r="2098" spans="1:18" x14ac:dyDescent="0.2">
      <c r="A2098" t="s">
        <v>359</v>
      </c>
      <c r="B2098" s="243" t="str">
        <f>VLOOKUP(A2098,'Web Based Remittances'!A:C,3,0)</f>
        <v>92q49d</v>
      </c>
      <c r="C2098" t="s">
        <v>253</v>
      </c>
      <c r="D2098" t="s">
        <v>254</v>
      </c>
      <c r="E2098">
        <v>6116600</v>
      </c>
    </row>
    <row r="2099" spans="1:18" x14ac:dyDescent="0.2">
      <c r="A2099" t="s">
        <v>359</v>
      </c>
      <c r="B2099" s="243" t="str">
        <f>VLOOKUP(A2099,'Web Based Remittances'!A:C,3,0)</f>
        <v>92q49d</v>
      </c>
      <c r="C2099" t="s">
        <v>255</v>
      </c>
      <c r="D2099" t="s">
        <v>256</v>
      </c>
      <c r="E2099">
        <v>6121000</v>
      </c>
    </row>
    <row r="2100" spans="1:18" x14ac:dyDescent="0.2">
      <c r="A2100" t="s">
        <v>359</v>
      </c>
      <c r="B2100" s="243" t="str">
        <f>VLOOKUP(A2100,'Web Based Remittances'!A:C,3,0)</f>
        <v>92q49d</v>
      </c>
      <c r="C2100" t="s">
        <v>257</v>
      </c>
      <c r="D2100" t="s">
        <v>258</v>
      </c>
      <c r="E2100">
        <v>6122310</v>
      </c>
    </row>
    <row r="2101" spans="1:18" x14ac:dyDescent="0.2">
      <c r="A2101" t="s">
        <v>359</v>
      </c>
      <c r="B2101" s="243" t="str">
        <f>VLOOKUP(A2101,'Web Based Remittances'!A:C,3,0)</f>
        <v>92q49d</v>
      </c>
      <c r="C2101" t="s">
        <v>259</v>
      </c>
      <c r="D2101" t="s">
        <v>260</v>
      </c>
      <c r="E2101">
        <v>6122110</v>
      </c>
    </row>
    <row r="2102" spans="1:18" x14ac:dyDescent="0.2">
      <c r="A2102" t="s">
        <v>359</v>
      </c>
      <c r="B2102" s="243" t="str">
        <f>VLOOKUP(A2102,'Web Based Remittances'!A:C,3,0)</f>
        <v>92q49d</v>
      </c>
      <c r="C2102" t="s">
        <v>261</v>
      </c>
      <c r="D2102" t="s">
        <v>262</v>
      </c>
      <c r="E2102">
        <v>6120800</v>
      </c>
    </row>
    <row r="2103" spans="1:18" x14ac:dyDescent="0.2">
      <c r="A2103" t="s">
        <v>359</v>
      </c>
      <c r="B2103" s="243" t="str">
        <f>VLOOKUP(A2103,'Web Based Remittances'!A:C,3,0)</f>
        <v>92q49d</v>
      </c>
      <c r="C2103" t="s">
        <v>263</v>
      </c>
      <c r="D2103" t="s">
        <v>264</v>
      </c>
      <c r="E2103">
        <v>6120220</v>
      </c>
    </row>
    <row r="2104" spans="1:18" x14ac:dyDescent="0.2">
      <c r="A2104" t="s">
        <v>359</v>
      </c>
      <c r="B2104" s="243" t="str">
        <f>VLOOKUP(A2104,'Web Based Remittances'!A:C,3,0)</f>
        <v>92q49d</v>
      </c>
      <c r="C2104" t="s">
        <v>265</v>
      </c>
      <c r="D2104" t="s">
        <v>266</v>
      </c>
      <c r="E2104">
        <v>6120600</v>
      </c>
    </row>
    <row r="2105" spans="1:18" x14ac:dyDescent="0.2">
      <c r="A2105" t="s">
        <v>359</v>
      </c>
      <c r="B2105" s="243" t="str">
        <f>VLOOKUP(A2105,'Web Based Remittances'!A:C,3,0)</f>
        <v>92q49d</v>
      </c>
      <c r="C2105" t="s">
        <v>267</v>
      </c>
      <c r="D2105" t="s">
        <v>268</v>
      </c>
      <c r="E2105">
        <v>6120400</v>
      </c>
    </row>
    <row r="2106" spans="1:18" x14ac:dyDescent="0.2">
      <c r="A2106" t="s">
        <v>359</v>
      </c>
      <c r="B2106" s="243" t="str">
        <f>VLOOKUP(A2106,'Web Based Remittances'!A:C,3,0)</f>
        <v>92q49d</v>
      </c>
      <c r="C2106" t="s">
        <v>269</v>
      </c>
      <c r="D2106" t="s">
        <v>270</v>
      </c>
      <c r="E2106">
        <v>6140130</v>
      </c>
    </row>
    <row r="2107" spans="1:18" x14ac:dyDescent="0.2">
      <c r="A2107" t="s">
        <v>359</v>
      </c>
      <c r="B2107" s="243" t="str">
        <f>VLOOKUP(A2107,'Web Based Remittances'!A:C,3,0)</f>
        <v>92q49d</v>
      </c>
      <c r="C2107" t="s">
        <v>271</v>
      </c>
      <c r="D2107" t="s">
        <v>272</v>
      </c>
      <c r="E2107">
        <v>6142460</v>
      </c>
      <c r="F2107" s="338"/>
      <c r="G2107" s="338"/>
      <c r="H2107" s="338"/>
      <c r="I2107" s="338"/>
      <c r="J2107" s="338"/>
      <c r="K2107" s="338"/>
      <c r="L2107" s="338"/>
      <c r="M2107" s="338"/>
      <c r="N2107" s="338"/>
      <c r="O2107" s="338"/>
      <c r="P2107" s="338"/>
      <c r="Q2107" s="338"/>
      <c r="R2107" s="338"/>
    </row>
    <row r="2108" spans="1:18" x14ac:dyDescent="0.2">
      <c r="A2108" t="s">
        <v>359</v>
      </c>
      <c r="B2108" s="243" t="str">
        <f>VLOOKUP(A2108,'Web Based Remittances'!A:C,3,0)</f>
        <v>92q49d</v>
      </c>
      <c r="C2108" t="s">
        <v>273</v>
      </c>
      <c r="D2108" t="s">
        <v>274</v>
      </c>
      <c r="E2108">
        <v>6142431</v>
      </c>
    </row>
    <row r="2109" spans="1:18" x14ac:dyDescent="0.2">
      <c r="A2109" t="s">
        <v>359</v>
      </c>
      <c r="B2109" s="243" t="str">
        <f>VLOOKUP(A2109,'Web Based Remittances'!A:C,3,0)</f>
        <v>92q49d</v>
      </c>
      <c r="C2109" t="s">
        <v>275</v>
      </c>
      <c r="D2109" t="s">
        <v>276</v>
      </c>
      <c r="E2109">
        <v>6142432</v>
      </c>
      <c r="F2109" s="338"/>
      <c r="G2109" s="338"/>
      <c r="H2109" s="338"/>
      <c r="I2109" s="338"/>
      <c r="J2109" s="338"/>
      <c r="K2109" s="338"/>
      <c r="L2109" s="338"/>
      <c r="M2109" s="338"/>
      <c r="N2109" s="338"/>
      <c r="O2109" s="338"/>
      <c r="P2109" s="338"/>
      <c r="Q2109" s="338"/>
      <c r="R2109" s="338"/>
    </row>
    <row r="2110" spans="1:18" x14ac:dyDescent="0.2">
      <c r="A2110" t="s">
        <v>359</v>
      </c>
      <c r="B2110" s="243" t="str">
        <f>VLOOKUP(A2110,'Web Based Remittances'!A:C,3,0)</f>
        <v>92q49d</v>
      </c>
      <c r="C2110" t="s">
        <v>277</v>
      </c>
      <c r="D2110" t="s">
        <v>278</v>
      </c>
      <c r="E2110">
        <v>6142430</v>
      </c>
      <c r="F2110" s="338"/>
      <c r="I2110" s="338"/>
      <c r="L2110" s="338"/>
      <c r="O2110" s="338"/>
      <c r="R2110" s="338"/>
    </row>
    <row r="2111" spans="1:18" x14ac:dyDescent="0.2">
      <c r="A2111" t="s">
        <v>359</v>
      </c>
      <c r="B2111" s="243" t="str">
        <f>VLOOKUP(A2111,'Web Based Remittances'!A:C,3,0)</f>
        <v>92q49d</v>
      </c>
      <c r="C2111" t="s">
        <v>279</v>
      </c>
      <c r="D2111" t="s">
        <v>280</v>
      </c>
      <c r="E2111">
        <v>6142433</v>
      </c>
    </row>
    <row r="2112" spans="1:18" x14ac:dyDescent="0.2">
      <c r="A2112" t="s">
        <v>359</v>
      </c>
      <c r="B2112" s="243" t="str">
        <f>VLOOKUP(A2112,'Web Based Remittances'!A:C,3,0)</f>
        <v>92q49d</v>
      </c>
      <c r="C2112" t="s">
        <v>281</v>
      </c>
      <c r="D2112" t="s">
        <v>282</v>
      </c>
      <c r="E2112">
        <v>6142440</v>
      </c>
    </row>
    <row r="2113" spans="1:18" x14ac:dyDescent="0.2">
      <c r="A2113" t="s">
        <v>359</v>
      </c>
      <c r="B2113" s="243" t="str">
        <f>VLOOKUP(A2113,'Web Based Remittances'!A:C,3,0)</f>
        <v>92q49d</v>
      </c>
      <c r="C2113" t="s">
        <v>283</v>
      </c>
      <c r="D2113" t="s">
        <v>284</v>
      </c>
      <c r="E2113">
        <v>6142434</v>
      </c>
    </row>
    <row r="2114" spans="1:18" x14ac:dyDescent="0.2">
      <c r="A2114" t="s">
        <v>359</v>
      </c>
      <c r="B2114" s="243" t="str">
        <f>VLOOKUP(A2114,'Web Based Remittances'!A:C,3,0)</f>
        <v>92q49d</v>
      </c>
      <c r="C2114" t="s">
        <v>285</v>
      </c>
      <c r="D2114" t="s">
        <v>286</v>
      </c>
      <c r="E2114">
        <v>6146100</v>
      </c>
      <c r="F2114" s="338"/>
      <c r="G2114" s="338"/>
      <c r="J2114" s="338"/>
      <c r="L2114" s="338"/>
      <c r="M2114" s="338"/>
      <c r="O2114" s="338"/>
      <c r="P2114" s="338"/>
      <c r="R2114" s="338"/>
    </row>
    <row r="2115" spans="1:18" x14ac:dyDescent="0.2">
      <c r="A2115" t="s">
        <v>359</v>
      </c>
      <c r="B2115" s="243" t="str">
        <f>VLOOKUP(A2115,'Web Based Remittances'!A:C,3,0)</f>
        <v>92q49d</v>
      </c>
      <c r="C2115" t="s">
        <v>287</v>
      </c>
      <c r="D2115" t="s">
        <v>288</v>
      </c>
      <c r="E2115">
        <v>6140000</v>
      </c>
    </row>
    <row r="2116" spans="1:18" x14ac:dyDescent="0.2">
      <c r="A2116" t="s">
        <v>359</v>
      </c>
      <c r="B2116" s="243" t="str">
        <f>VLOOKUP(A2116,'Web Based Remittances'!A:C,3,0)</f>
        <v>92q49d</v>
      </c>
      <c r="C2116" t="s">
        <v>289</v>
      </c>
      <c r="D2116" t="s">
        <v>290</v>
      </c>
      <c r="E2116">
        <v>6121600</v>
      </c>
      <c r="F2116" s="338"/>
      <c r="L2116" s="338"/>
    </row>
    <row r="2117" spans="1:18" x14ac:dyDescent="0.2">
      <c r="A2117" t="s">
        <v>359</v>
      </c>
      <c r="B2117" s="243" t="str">
        <f>VLOOKUP(A2117,'Web Based Remittances'!A:C,3,0)</f>
        <v>92q49d</v>
      </c>
      <c r="C2117" t="s">
        <v>291</v>
      </c>
      <c r="D2117" t="s">
        <v>292</v>
      </c>
      <c r="E2117">
        <v>6151110</v>
      </c>
    </row>
    <row r="2118" spans="1:18" x14ac:dyDescent="0.2">
      <c r="A2118" t="s">
        <v>359</v>
      </c>
      <c r="B2118" s="243" t="str">
        <f>VLOOKUP(A2118,'Web Based Remittances'!A:C,3,0)</f>
        <v>92q49d</v>
      </c>
      <c r="C2118" t="s">
        <v>293</v>
      </c>
      <c r="D2118" t="s">
        <v>294</v>
      </c>
      <c r="E2118">
        <v>6140200</v>
      </c>
      <c r="F2118" s="338"/>
      <c r="J2118" s="338"/>
      <c r="O2118" s="338"/>
    </row>
    <row r="2119" spans="1:18" x14ac:dyDescent="0.2">
      <c r="A2119" t="s">
        <v>359</v>
      </c>
      <c r="B2119" s="243" t="str">
        <f>VLOOKUP(A2119,'Web Based Remittances'!A:C,3,0)</f>
        <v>92q49d</v>
      </c>
      <c r="C2119" t="s">
        <v>295</v>
      </c>
      <c r="D2119" t="s">
        <v>296</v>
      </c>
      <c r="E2119">
        <v>6111000</v>
      </c>
    </row>
    <row r="2120" spans="1:18" x14ac:dyDescent="0.2">
      <c r="A2120" t="s">
        <v>359</v>
      </c>
      <c r="B2120" s="243" t="str">
        <f>VLOOKUP(A2120,'Web Based Remittances'!A:C,3,0)</f>
        <v>92q49d</v>
      </c>
      <c r="C2120" t="s">
        <v>297</v>
      </c>
      <c r="D2120" t="s">
        <v>298</v>
      </c>
      <c r="E2120">
        <v>6170100</v>
      </c>
      <c r="F2120" s="338"/>
      <c r="G2120" s="338"/>
      <c r="H2120" s="338"/>
      <c r="I2120" s="338"/>
      <c r="J2120" s="338"/>
      <c r="L2120" s="338"/>
      <c r="M2120" s="338"/>
      <c r="N2120" s="338"/>
      <c r="O2120" s="338"/>
      <c r="P2120" s="338"/>
      <c r="Q2120" s="338"/>
      <c r="R2120" s="338"/>
    </row>
    <row r="2121" spans="1:18" x14ac:dyDescent="0.2">
      <c r="A2121" t="s">
        <v>359</v>
      </c>
      <c r="B2121" s="243" t="str">
        <f>VLOOKUP(A2121,'Web Based Remittances'!A:C,3,0)</f>
        <v>92q49d</v>
      </c>
      <c r="C2121" t="s">
        <v>299</v>
      </c>
      <c r="D2121" t="s">
        <v>300</v>
      </c>
      <c r="E2121">
        <v>6170110</v>
      </c>
    </row>
    <row r="2122" spans="1:18" x14ac:dyDescent="0.2">
      <c r="A2122" t="s">
        <v>359</v>
      </c>
      <c r="B2122" s="243" t="str">
        <f>VLOOKUP(A2122,'Web Based Remittances'!A:C,3,0)</f>
        <v>92q49d</v>
      </c>
      <c r="C2122" t="s">
        <v>301</v>
      </c>
      <c r="D2122" t="s">
        <v>302</v>
      </c>
      <c r="E2122">
        <v>6181400</v>
      </c>
    </row>
    <row r="2123" spans="1:18" x14ac:dyDescent="0.2">
      <c r="A2123" t="s">
        <v>359</v>
      </c>
      <c r="B2123" s="243" t="str">
        <f>VLOOKUP(A2123,'Web Based Remittances'!A:C,3,0)</f>
        <v>92q49d</v>
      </c>
      <c r="C2123" t="s">
        <v>303</v>
      </c>
      <c r="D2123" t="s">
        <v>304</v>
      </c>
      <c r="E2123">
        <v>6181500</v>
      </c>
      <c r="F2123" s="338"/>
      <c r="G2123" s="338"/>
      <c r="J2123" s="338"/>
    </row>
    <row r="2124" spans="1:18" x14ac:dyDescent="0.2">
      <c r="A2124" t="s">
        <v>359</v>
      </c>
      <c r="B2124" s="243" t="str">
        <f>VLOOKUP(A2124,'Web Based Remittances'!A:C,3,0)</f>
        <v>92q49d</v>
      </c>
      <c r="C2124" t="s">
        <v>305</v>
      </c>
      <c r="D2124" t="s">
        <v>306</v>
      </c>
      <c r="E2124">
        <v>6110610</v>
      </c>
    </row>
    <row r="2125" spans="1:18" x14ac:dyDescent="0.2">
      <c r="A2125" t="s">
        <v>359</v>
      </c>
      <c r="B2125" s="243" t="str">
        <f>VLOOKUP(A2125,'Web Based Remittances'!A:C,3,0)</f>
        <v>92q49d</v>
      </c>
      <c r="C2125" t="s">
        <v>307</v>
      </c>
      <c r="D2125" t="s">
        <v>308</v>
      </c>
      <c r="E2125">
        <v>6122340</v>
      </c>
    </row>
    <row r="2126" spans="1:18" x14ac:dyDescent="0.2">
      <c r="A2126" t="s">
        <v>359</v>
      </c>
      <c r="B2126" s="243" t="str">
        <f>VLOOKUP(A2126,'Web Based Remittances'!A:C,3,0)</f>
        <v>92q49d</v>
      </c>
      <c r="C2126" t="s">
        <v>309</v>
      </c>
      <c r="D2126" t="s">
        <v>310</v>
      </c>
      <c r="E2126">
        <v>4190170</v>
      </c>
    </row>
    <row r="2127" spans="1:18" x14ac:dyDescent="0.2">
      <c r="A2127" t="s">
        <v>359</v>
      </c>
      <c r="B2127" s="243" t="str">
        <f>VLOOKUP(A2127,'Web Based Remittances'!A:C,3,0)</f>
        <v>92q49d</v>
      </c>
      <c r="C2127" t="s">
        <v>311</v>
      </c>
      <c r="D2127" t="s">
        <v>312</v>
      </c>
      <c r="E2127">
        <v>4190430</v>
      </c>
      <c r="F2127" s="338"/>
      <c r="G2127" s="338"/>
      <c r="H2127" s="338"/>
      <c r="I2127" s="338"/>
      <c r="J2127" s="338"/>
      <c r="K2127" s="338"/>
      <c r="L2127" s="338"/>
      <c r="M2127" s="338"/>
      <c r="N2127" s="338"/>
      <c r="O2127" s="338"/>
      <c r="P2127" s="338"/>
      <c r="Q2127" s="338"/>
      <c r="R2127" s="338"/>
    </row>
    <row r="2128" spans="1:18" x14ac:dyDescent="0.2">
      <c r="A2128" t="s">
        <v>359</v>
      </c>
      <c r="B2128" s="243" t="str">
        <f>VLOOKUP(A2128,'Web Based Remittances'!A:C,3,0)</f>
        <v>92q49d</v>
      </c>
      <c r="C2128" t="s">
        <v>313</v>
      </c>
      <c r="D2128" t="s">
        <v>314</v>
      </c>
      <c r="E2128">
        <v>6181510</v>
      </c>
      <c r="F2128" s="338"/>
    </row>
    <row r="2129" spans="1:18" x14ac:dyDescent="0.2">
      <c r="A2129" t="s">
        <v>359</v>
      </c>
      <c r="B2129" s="243" t="str">
        <f>VLOOKUP(A2129,'Web Based Remittances'!A:C,3,0)</f>
        <v>92q49d</v>
      </c>
      <c r="C2129" t="s">
        <v>315</v>
      </c>
      <c r="D2129" t="s">
        <v>316</v>
      </c>
      <c r="E2129">
        <v>6180210</v>
      </c>
      <c r="F2129" s="338"/>
      <c r="L2129" s="338"/>
    </row>
    <row r="2130" spans="1:18" x14ac:dyDescent="0.2">
      <c r="A2130" t="s">
        <v>359</v>
      </c>
      <c r="B2130" s="243" t="str">
        <f>VLOOKUP(A2130,'Web Based Remittances'!A:C,3,0)</f>
        <v>92q49d</v>
      </c>
      <c r="C2130" t="s">
        <v>317</v>
      </c>
      <c r="D2130" t="s">
        <v>318</v>
      </c>
      <c r="E2130">
        <v>6180200</v>
      </c>
      <c r="F2130" s="338"/>
      <c r="G2130" s="338"/>
      <c r="H2130" s="338"/>
      <c r="I2130" s="338"/>
      <c r="J2130" s="338"/>
      <c r="L2130" s="338"/>
      <c r="M2130" s="338"/>
      <c r="N2130" s="338"/>
      <c r="O2130" s="338"/>
      <c r="P2130" s="338"/>
      <c r="Q2130" s="338"/>
      <c r="R2130" s="338"/>
    </row>
    <row r="2131" spans="1:18" x14ac:dyDescent="0.2">
      <c r="A2131" t="s">
        <v>359</v>
      </c>
      <c r="B2131" s="243" t="str">
        <f>VLOOKUP(A2131,'Web Based Remittances'!A:C,3,0)</f>
        <v>92q49d</v>
      </c>
      <c r="C2131" t="s">
        <v>319</v>
      </c>
      <c r="D2131" t="s">
        <v>320</v>
      </c>
      <c r="E2131">
        <v>6180230</v>
      </c>
      <c r="F2131" s="338"/>
      <c r="G2131" s="338"/>
      <c r="J2131" s="338"/>
      <c r="N2131" s="338"/>
      <c r="R2131" s="338"/>
    </row>
    <row r="2132" spans="1:18" x14ac:dyDescent="0.2">
      <c r="A2132" t="s">
        <v>359</v>
      </c>
      <c r="B2132" s="243" t="str">
        <f>VLOOKUP(A2132,'Web Based Remittances'!A:C,3,0)</f>
        <v>92q49d</v>
      </c>
      <c r="C2132" t="s">
        <v>321</v>
      </c>
      <c r="D2132" t="s">
        <v>272</v>
      </c>
      <c r="E2132">
        <v>6180260</v>
      </c>
      <c r="F2132" s="338"/>
      <c r="G2132" s="338"/>
      <c r="H2132" s="338"/>
      <c r="I2132" s="338"/>
      <c r="J2132" s="338"/>
      <c r="K2132" s="338"/>
      <c r="L2132" s="338"/>
      <c r="M2132" s="338"/>
      <c r="N2132" s="338"/>
      <c r="O2132" s="338"/>
      <c r="P2132" s="338"/>
      <c r="Q2132" s="338"/>
      <c r="R2132" s="338"/>
    </row>
    <row r="2133" spans="1:18" x14ac:dyDescent="0.2">
      <c r="A2133" t="s">
        <v>359</v>
      </c>
      <c r="B2133" s="243" t="str">
        <f>VLOOKUP(A2133,'Web Based Remittances'!A:C,3,0)</f>
        <v>92q49d</v>
      </c>
      <c r="C2133" t="s">
        <v>322</v>
      </c>
      <c r="D2133" t="s">
        <v>323</v>
      </c>
      <c r="E2133">
        <v>6180261</v>
      </c>
      <c r="F2133" s="338"/>
      <c r="R2133" s="338"/>
    </row>
    <row r="2134" spans="1:18" x14ac:dyDescent="0.2">
      <c r="A2134" t="s">
        <v>359</v>
      </c>
      <c r="B2134" s="243" t="str">
        <f>VLOOKUP(A2134,'Web Based Remittances'!A:C,3,0)</f>
        <v>92q49d</v>
      </c>
      <c r="C2134" t="s">
        <v>324</v>
      </c>
      <c r="D2134" t="s">
        <v>325</v>
      </c>
      <c r="E2134">
        <v>6180262</v>
      </c>
      <c r="F2134" s="338"/>
      <c r="G2134" s="338"/>
      <c r="H2134" s="338"/>
      <c r="I2134" s="338"/>
      <c r="J2134" s="338"/>
      <c r="K2134" s="338"/>
      <c r="L2134" s="338"/>
      <c r="M2134" s="338"/>
      <c r="N2134" s="338"/>
      <c r="O2134" s="338"/>
      <c r="P2134" s="338"/>
      <c r="Q2134" s="338"/>
      <c r="R2134" s="338"/>
    </row>
    <row r="2135" spans="1:18" x14ac:dyDescent="0.2">
      <c r="A2135" t="s">
        <v>359</v>
      </c>
      <c r="B2135" s="243" t="str">
        <f>VLOOKUP(A2135,'Web Based Remittances'!A:C,3,0)</f>
        <v>92q49d</v>
      </c>
      <c r="C2135" t="s">
        <v>326</v>
      </c>
      <c r="D2135" t="s">
        <v>280</v>
      </c>
      <c r="E2135">
        <v>6180263</v>
      </c>
      <c r="F2135" s="338"/>
      <c r="G2135" s="338"/>
      <c r="H2135" s="338"/>
      <c r="I2135" s="338"/>
      <c r="J2135" s="338"/>
      <c r="K2135" s="338"/>
      <c r="L2135" s="338"/>
      <c r="M2135" s="338"/>
      <c r="N2135" s="338"/>
      <c r="O2135" s="338"/>
      <c r="P2135" s="338"/>
      <c r="Q2135" s="338"/>
      <c r="R2135" s="338"/>
    </row>
    <row r="2136" spans="1:18" x14ac:dyDescent="0.2">
      <c r="A2136" t="s">
        <v>359</v>
      </c>
      <c r="B2136" s="243" t="str">
        <f>VLOOKUP(A2136,'Web Based Remittances'!A:C,3,0)</f>
        <v>92q49d</v>
      </c>
      <c r="C2136" t="s">
        <v>327</v>
      </c>
      <c r="D2136" t="s">
        <v>328</v>
      </c>
      <c r="E2136">
        <v>6180264</v>
      </c>
      <c r="F2136" s="338"/>
      <c r="G2136" s="338"/>
      <c r="H2136" s="338"/>
      <c r="I2136" s="338"/>
      <c r="J2136" s="338"/>
      <c r="K2136" s="338"/>
      <c r="L2136" s="338"/>
      <c r="M2136" s="338"/>
      <c r="P2136" s="338"/>
      <c r="Q2136" s="338"/>
    </row>
    <row r="2137" spans="1:18" x14ac:dyDescent="0.2">
      <c r="A2137" t="s">
        <v>360</v>
      </c>
      <c r="B2137" s="243" t="s">
        <v>361</v>
      </c>
      <c r="C2137" t="s">
        <v>200</v>
      </c>
      <c r="D2137" t="s">
        <v>201</v>
      </c>
      <c r="E2137">
        <v>4190105</v>
      </c>
    </row>
    <row r="2138" spans="1:18" x14ac:dyDescent="0.2">
      <c r="A2138" t="s">
        <v>360</v>
      </c>
      <c r="B2138" s="243" t="s">
        <v>361</v>
      </c>
      <c r="C2138" t="s">
        <v>202</v>
      </c>
      <c r="D2138" t="s">
        <v>203</v>
      </c>
      <c r="E2138">
        <v>4190110</v>
      </c>
      <c r="F2138" s="338"/>
      <c r="G2138" s="338"/>
      <c r="I2138" s="338"/>
      <c r="K2138" s="338"/>
      <c r="M2138" s="338"/>
      <c r="O2138" s="338"/>
      <c r="Q2138" s="338"/>
    </row>
    <row r="2139" spans="1:18" x14ac:dyDescent="0.2">
      <c r="A2139" t="s">
        <v>360</v>
      </c>
      <c r="B2139" s="243" t="s">
        <v>361</v>
      </c>
      <c r="C2139" t="s">
        <v>204</v>
      </c>
      <c r="D2139" t="s">
        <v>205</v>
      </c>
      <c r="E2139">
        <v>4190120</v>
      </c>
      <c r="F2139" s="338"/>
      <c r="G2139" s="338"/>
    </row>
    <row r="2140" spans="1:18" x14ac:dyDescent="0.2">
      <c r="A2140" t="s">
        <v>360</v>
      </c>
      <c r="B2140" s="243" t="s">
        <v>361</v>
      </c>
      <c r="C2140" t="s">
        <v>206</v>
      </c>
      <c r="D2140" t="s">
        <v>207</v>
      </c>
      <c r="E2140">
        <v>4190140</v>
      </c>
    </row>
    <row r="2141" spans="1:18" x14ac:dyDescent="0.2">
      <c r="A2141" t="s">
        <v>360</v>
      </c>
      <c r="B2141" s="243" t="s">
        <v>361</v>
      </c>
      <c r="C2141" t="s">
        <v>208</v>
      </c>
      <c r="D2141" t="s">
        <v>209</v>
      </c>
      <c r="E2141">
        <v>4190160</v>
      </c>
      <c r="F2141" s="338"/>
      <c r="G2141" s="338"/>
      <c r="H2141" s="338"/>
      <c r="I2141" s="338"/>
      <c r="J2141" s="338"/>
      <c r="L2141" s="338"/>
      <c r="M2141" s="338"/>
      <c r="N2141" s="338"/>
      <c r="O2141" s="338"/>
      <c r="P2141" s="338"/>
      <c r="Q2141" s="338"/>
      <c r="R2141" s="338"/>
    </row>
    <row r="2142" spans="1:18" x14ac:dyDescent="0.2">
      <c r="A2142" t="s">
        <v>360</v>
      </c>
      <c r="B2142" s="243" t="s">
        <v>361</v>
      </c>
      <c r="C2142" t="s">
        <v>210</v>
      </c>
      <c r="D2142" t="s">
        <v>211</v>
      </c>
      <c r="E2142">
        <v>4190390</v>
      </c>
      <c r="F2142" s="338"/>
    </row>
    <row r="2143" spans="1:18" x14ac:dyDescent="0.2">
      <c r="A2143" t="s">
        <v>360</v>
      </c>
      <c r="B2143" s="243" t="s">
        <v>361</v>
      </c>
      <c r="C2143" t="s">
        <v>212</v>
      </c>
      <c r="D2143" t="s">
        <v>213</v>
      </c>
      <c r="E2143">
        <v>4191900</v>
      </c>
      <c r="F2143" s="338"/>
      <c r="G2143" s="338"/>
      <c r="H2143" s="338"/>
      <c r="I2143" s="338"/>
      <c r="J2143" s="338"/>
      <c r="K2143" s="338"/>
      <c r="L2143" s="338"/>
      <c r="M2143" s="338"/>
      <c r="N2143" s="338"/>
      <c r="O2143" s="338"/>
      <c r="P2143" s="338"/>
      <c r="Q2143" s="338"/>
      <c r="R2143" s="338"/>
    </row>
    <row r="2144" spans="1:18" x14ac:dyDescent="0.2">
      <c r="A2144" t="s">
        <v>360</v>
      </c>
      <c r="B2144" s="243" t="s">
        <v>361</v>
      </c>
      <c r="C2144" t="s">
        <v>214</v>
      </c>
      <c r="D2144" t="s">
        <v>215</v>
      </c>
      <c r="E2144">
        <v>4191100</v>
      </c>
      <c r="F2144" s="338"/>
      <c r="G2144" s="338"/>
      <c r="H2144" s="338"/>
      <c r="I2144" s="338"/>
      <c r="J2144" s="338"/>
      <c r="K2144" s="338"/>
      <c r="L2144" s="338"/>
      <c r="M2144" s="338"/>
      <c r="N2144" s="338"/>
      <c r="O2144" s="338"/>
      <c r="P2144" s="338"/>
      <c r="Q2144" s="338"/>
      <c r="R2144" s="338"/>
    </row>
    <row r="2145" spans="1:5" x14ac:dyDescent="0.2">
      <c r="A2145" t="s">
        <v>360</v>
      </c>
      <c r="B2145" s="243" t="s">
        <v>361</v>
      </c>
      <c r="C2145" t="s">
        <v>216</v>
      </c>
      <c r="D2145" t="s">
        <v>217</v>
      </c>
      <c r="E2145">
        <v>4191110</v>
      </c>
    </row>
    <row r="2146" spans="1:5" x14ac:dyDescent="0.2">
      <c r="A2146" t="s">
        <v>360</v>
      </c>
      <c r="B2146" s="243" t="s">
        <v>361</v>
      </c>
      <c r="C2146" t="s">
        <v>218</v>
      </c>
      <c r="D2146" t="s">
        <v>219</v>
      </c>
      <c r="E2146">
        <v>4191600</v>
      </c>
    </row>
    <row r="2147" spans="1:5" x14ac:dyDescent="0.2">
      <c r="A2147" t="s">
        <v>360</v>
      </c>
      <c r="B2147" s="243" t="s">
        <v>361</v>
      </c>
      <c r="C2147" t="s">
        <v>220</v>
      </c>
      <c r="D2147" t="s">
        <v>221</v>
      </c>
      <c r="E2147">
        <v>4191610</v>
      </c>
    </row>
    <row r="2148" spans="1:5" x14ac:dyDescent="0.2">
      <c r="A2148" t="s">
        <v>360</v>
      </c>
      <c r="B2148" s="243" t="s">
        <v>361</v>
      </c>
      <c r="C2148" t="s">
        <v>222</v>
      </c>
      <c r="D2148" t="s">
        <v>223</v>
      </c>
      <c r="E2148">
        <v>4190410</v>
      </c>
    </row>
    <row r="2149" spans="1:5" x14ac:dyDescent="0.2">
      <c r="A2149" t="s">
        <v>360</v>
      </c>
      <c r="B2149" s="243" t="s">
        <v>361</v>
      </c>
      <c r="C2149" t="s">
        <v>224</v>
      </c>
      <c r="D2149" t="s">
        <v>225</v>
      </c>
      <c r="E2149">
        <v>4190420</v>
      </c>
    </row>
    <row r="2150" spans="1:5" x14ac:dyDescent="0.2">
      <c r="A2150" t="s">
        <v>360</v>
      </c>
      <c r="B2150" s="243" t="s">
        <v>361</v>
      </c>
      <c r="C2150" t="s">
        <v>226</v>
      </c>
      <c r="D2150" t="s">
        <v>227</v>
      </c>
      <c r="E2150">
        <v>4190200</v>
      </c>
    </row>
    <row r="2151" spans="1:5" x14ac:dyDescent="0.2">
      <c r="A2151" t="s">
        <v>360</v>
      </c>
      <c r="B2151" s="243" t="s">
        <v>361</v>
      </c>
      <c r="C2151" t="s">
        <v>228</v>
      </c>
      <c r="D2151" t="s">
        <v>229</v>
      </c>
      <c r="E2151">
        <v>4190386</v>
      </c>
    </row>
    <row r="2152" spans="1:5" x14ac:dyDescent="0.2">
      <c r="A2152" t="s">
        <v>360</v>
      </c>
      <c r="B2152" s="243" t="s">
        <v>361</v>
      </c>
      <c r="C2152" t="s">
        <v>230</v>
      </c>
      <c r="D2152" t="s">
        <v>231</v>
      </c>
      <c r="E2152">
        <v>4190387</v>
      </c>
    </row>
    <row r="2153" spans="1:5" x14ac:dyDescent="0.2">
      <c r="A2153" t="s">
        <v>360</v>
      </c>
      <c r="B2153" s="243" t="s">
        <v>361</v>
      </c>
      <c r="C2153" t="s">
        <v>232</v>
      </c>
      <c r="D2153" t="s">
        <v>233</v>
      </c>
      <c r="E2153">
        <v>4190388</v>
      </c>
    </row>
    <row r="2154" spans="1:5" x14ac:dyDescent="0.2">
      <c r="A2154" t="s">
        <v>360</v>
      </c>
      <c r="B2154" s="243" t="s">
        <v>361</v>
      </c>
      <c r="C2154" t="s">
        <v>234</v>
      </c>
      <c r="D2154" t="s">
        <v>235</v>
      </c>
      <c r="E2154">
        <v>4190380</v>
      </c>
    </row>
    <row r="2155" spans="1:5" x14ac:dyDescent="0.2">
      <c r="A2155" t="s">
        <v>360</v>
      </c>
      <c r="B2155" s="243" t="s">
        <v>361</v>
      </c>
      <c r="C2155" t="s">
        <v>236</v>
      </c>
      <c r="D2155" t="s">
        <v>237</v>
      </c>
      <c r="E2155">
        <v>4190205</v>
      </c>
    </row>
    <row r="2156" spans="1:5" x14ac:dyDescent="0.2">
      <c r="A2156" t="s">
        <v>360</v>
      </c>
      <c r="B2156" s="243" t="s">
        <v>361</v>
      </c>
      <c r="C2156" t="s">
        <v>238</v>
      </c>
      <c r="D2156" t="s">
        <v>239</v>
      </c>
      <c r="E2156">
        <v>4190210</v>
      </c>
    </row>
    <row r="2157" spans="1:5" x14ac:dyDescent="0.2">
      <c r="A2157" t="s">
        <v>360</v>
      </c>
      <c r="B2157" s="243" t="s">
        <v>361</v>
      </c>
      <c r="C2157" t="s">
        <v>14</v>
      </c>
      <c r="D2157" t="s">
        <v>240</v>
      </c>
      <c r="E2157">
        <v>6110000</v>
      </c>
    </row>
    <row r="2158" spans="1:5" x14ac:dyDescent="0.2">
      <c r="A2158" t="s">
        <v>360</v>
      </c>
      <c r="B2158" s="243" t="s">
        <v>361</v>
      </c>
      <c r="C2158" t="s">
        <v>23</v>
      </c>
      <c r="D2158" t="s">
        <v>241</v>
      </c>
      <c r="E2158">
        <v>6110020</v>
      </c>
    </row>
    <row r="2159" spans="1:5" x14ac:dyDescent="0.2">
      <c r="A2159" t="s">
        <v>360</v>
      </c>
      <c r="B2159" s="243" t="s">
        <v>361</v>
      </c>
      <c r="C2159" t="s">
        <v>31</v>
      </c>
      <c r="D2159" t="s">
        <v>242</v>
      </c>
      <c r="E2159">
        <v>6110600</v>
      </c>
    </row>
    <row r="2160" spans="1:5" x14ac:dyDescent="0.2">
      <c r="A2160" t="s">
        <v>360</v>
      </c>
      <c r="B2160" s="243" t="s">
        <v>361</v>
      </c>
      <c r="C2160" t="s">
        <v>38</v>
      </c>
      <c r="D2160" t="s">
        <v>243</v>
      </c>
      <c r="E2160">
        <v>6110720</v>
      </c>
    </row>
    <row r="2161" spans="1:5" x14ac:dyDescent="0.2">
      <c r="A2161" t="s">
        <v>360</v>
      </c>
      <c r="B2161" s="243" t="s">
        <v>361</v>
      </c>
      <c r="C2161" t="s">
        <v>42</v>
      </c>
      <c r="D2161" t="s">
        <v>244</v>
      </c>
      <c r="E2161">
        <v>6110860</v>
      </c>
    </row>
    <row r="2162" spans="1:5" x14ac:dyDescent="0.2">
      <c r="A2162" t="s">
        <v>360</v>
      </c>
      <c r="B2162" s="243" t="s">
        <v>361</v>
      </c>
      <c r="C2162" t="s">
        <v>46</v>
      </c>
      <c r="D2162" t="s">
        <v>245</v>
      </c>
      <c r="E2162">
        <v>6110800</v>
      </c>
    </row>
    <row r="2163" spans="1:5" x14ac:dyDescent="0.2">
      <c r="A2163" t="s">
        <v>360</v>
      </c>
      <c r="B2163" s="243" t="s">
        <v>361</v>
      </c>
      <c r="C2163" t="s">
        <v>50</v>
      </c>
      <c r="D2163" t="s">
        <v>246</v>
      </c>
      <c r="E2163">
        <v>6110640</v>
      </c>
    </row>
    <row r="2164" spans="1:5" x14ac:dyDescent="0.2">
      <c r="A2164" t="s">
        <v>360</v>
      </c>
      <c r="B2164" s="243" t="s">
        <v>361</v>
      </c>
      <c r="C2164" t="s">
        <v>247</v>
      </c>
      <c r="D2164" t="s">
        <v>248</v>
      </c>
      <c r="E2164">
        <v>6116300</v>
      </c>
    </row>
    <row r="2165" spans="1:5" x14ac:dyDescent="0.2">
      <c r="A2165" t="s">
        <v>360</v>
      </c>
      <c r="B2165" s="243" t="s">
        <v>361</v>
      </c>
      <c r="C2165" t="s">
        <v>249</v>
      </c>
      <c r="D2165" t="s">
        <v>250</v>
      </c>
      <c r="E2165">
        <v>6116200</v>
      </c>
    </row>
    <row r="2166" spans="1:5" x14ac:dyDescent="0.2">
      <c r="A2166" t="s">
        <v>360</v>
      </c>
      <c r="B2166" s="243" t="s">
        <v>361</v>
      </c>
      <c r="C2166" t="s">
        <v>251</v>
      </c>
      <c r="D2166" t="s">
        <v>252</v>
      </c>
      <c r="E2166">
        <v>6116610</v>
      </c>
    </row>
    <row r="2167" spans="1:5" x14ac:dyDescent="0.2">
      <c r="A2167" t="s">
        <v>360</v>
      </c>
      <c r="B2167" s="243" t="s">
        <v>361</v>
      </c>
      <c r="C2167" t="s">
        <v>253</v>
      </c>
      <c r="D2167" t="s">
        <v>254</v>
      </c>
      <c r="E2167">
        <v>6116600</v>
      </c>
    </row>
    <row r="2168" spans="1:5" x14ac:dyDescent="0.2">
      <c r="A2168" t="s">
        <v>360</v>
      </c>
      <c r="B2168" s="243" t="s">
        <v>361</v>
      </c>
      <c r="C2168" t="s">
        <v>255</v>
      </c>
      <c r="D2168" t="s">
        <v>256</v>
      </c>
      <c r="E2168">
        <v>6121000</v>
      </c>
    </row>
    <row r="2169" spans="1:5" x14ac:dyDescent="0.2">
      <c r="A2169" t="s">
        <v>360</v>
      </c>
      <c r="B2169" s="243" t="s">
        <v>361</v>
      </c>
      <c r="C2169" t="s">
        <v>257</v>
      </c>
      <c r="D2169" t="s">
        <v>258</v>
      </c>
      <c r="E2169">
        <v>6122310</v>
      </c>
    </row>
    <row r="2170" spans="1:5" x14ac:dyDescent="0.2">
      <c r="A2170" t="s">
        <v>360</v>
      </c>
      <c r="B2170" s="243" t="s">
        <v>361</v>
      </c>
      <c r="C2170" t="s">
        <v>259</v>
      </c>
      <c r="D2170" t="s">
        <v>260</v>
      </c>
      <c r="E2170">
        <v>6122110</v>
      </c>
    </row>
    <row r="2171" spans="1:5" x14ac:dyDescent="0.2">
      <c r="A2171" t="s">
        <v>360</v>
      </c>
      <c r="B2171" s="243" t="s">
        <v>361</v>
      </c>
      <c r="C2171" t="s">
        <v>261</v>
      </c>
      <c r="D2171" t="s">
        <v>262</v>
      </c>
      <c r="E2171">
        <v>6120800</v>
      </c>
    </row>
    <row r="2172" spans="1:5" x14ac:dyDescent="0.2">
      <c r="A2172" t="s">
        <v>360</v>
      </c>
      <c r="B2172" s="243" t="s">
        <v>361</v>
      </c>
      <c r="C2172" t="s">
        <v>263</v>
      </c>
      <c r="D2172" t="s">
        <v>264</v>
      </c>
      <c r="E2172">
        <v>6120220</v>
      </c>
    </row>
    <row r="2173" spans="1:5" x14ac:dyDescent="0.2">
      <c r="A2173" t="s">
        <v>360</v>
      </c>
      <c r="B2173" s="243" t="s">
        <v>361</v>
      </c>
      <c r="C2173" t="s">
        <v>265</v>
      </c>
      <c r="D2173" t="s">
        <v>266</v>
      </c>
      <c r="E2173">
        <v>6120600</v>
      </c>
    </row>
    <row r="2174" spans="1:5" x14ac:dyDescent="0.2">
      <c r="A2174" t="s">
        <v>360</v>
      </c>
      <c r="B2174" s="243" t="s">
        <v>361</v>
      </c>
      <c r="C2174" t="s">
        <v>267</v>
      </c>
      <c r="D2174" t="s">
        <v>268</v>
      </c>
      <c r="E2174">
        <v>6120400</v>
      </c>
    </row>
    <row r="2175" spans="1:5" x14ac:dyDescent="0.2">
      <c r="A2175" t="s">
        <v>360</v>
      </c>
      <c r="B2175" s="243" t="s">
        <v>361</v>
      </c>
      <c r="C2175" t="s">
        <v>269</v>
      </c>
      <c r="D2175" t="s">
        <v>270</v>
      </c>
      <c r="E2175">
        <v>6140130</v>
      </c>
    </row>
    <row r="2176" spans="1:5" x14ac:dyDescent="0.2">
      <c r="A2176" t="s">
        <v>360</v>
      </c>
      <c r="B2176" s="243" t="s">
        <v>361</v>
      </c>
      <c r="C2176" t="s">
        <v>271</v>
      </c>
      <c r="D2176" t="s">
        <v>272</v>
      </c>
      <c r="E2176">
        <v>6142460</v>
      </c>
    </row>
    <row r="2177" spans="1:5" x14ac:dyDescent="0.2">
      <c r="A2177" t="s">
        <v>360</v>
      </c>
      <c r="B2177" s="243" t="s">
        <v>361</v>
      </c>
      <c r="C2177" t="s">
        <v>273</v>
      </c>
      <c r="D2177" t="s">
        <v>274</v>
      </c>
      <c r="E2177">
        <v>6142431</v>
      </c>
    </row>
    <row r="2178" spans="1:5" x14ac:dyDescent="0.2">
      <c r="A2178" t="s">
        <v>360</v>
      </c>
      <c r="B2178" s="243" t="s">
        <v>361</v>
      </c>
      <c r="C2178" t="s">
        <v>275</v>
      </c>
      <c r="D2178" t="s">
        <v>276</v>
      </c>
      <c r="E2178">
        <v>6142432</v>
      </c>
    </row>
    <row r="2179" spans="1:5" x14ac:dyDescent="0.2">
      <c r="A2179" t="s">
        <v>360</v>
      </c>
      <c r="B2179" s="243" t="s">
        <v>361</v>
      </c>
      <c r="C2179" t="s">
        <v>277</v>
      </c>
      <c r="D2179" t="s">
        <v>278</v>
      </c>
      <c r="E2179">
        <v>6142430</v>
      </c>
    </row>
    <row r="2180" spans="1:5" x14ac:dyDescent="0.2">
      <c r="A2180" t="s">
        <v>360</v>
      </c>
      <c r="B2180" s="243" t="s">
        <v>361</v>
      </c>
      <c r="C2180" t="s">
        <v>279</v>
      </c>
      <c r="D2180" t="s">
        <v>280</v>
      </c>
      <c r="E2180">
        <v>6142433</v>
      </c>
    </row>
    <row r="2181" spans="1:5" x14ac:dyDescent="0.2">
      <c r="A2181" t="s">
        <v>360</v>
      </c>
      <c r="B2181" s="243" t="s">
        <v>361</v>
      </c>
      <c r="C2181" t="s">
        <v>281</v>
      </c>
      <c r="D2181" t="s">
        <v>282</v>
      </c>
      <c r="E2181">
        <v>6142440</v>
      </c>
    </row>
    <row r="2182" spans="1:5" x14ac:dyDescent="0.2">
      <c r="A2182" t="s">
        <v>360</v>
      </c>
      <c r="B2182" s="243" t="s">
        <v>361</v>
      </c>
      <c r="C2182" t="s">
        <v>283</v>
      </c>
      <c r="D2182" t="s">
        <v>284</v>
      </c>
      <c r="E2182">
        <v>6142434</v>
      </c>
    </row>
    <row r="2183" spans="1:5" x14ac:dyDescent="0.2">
      <c r="A2183" t="s">
        <v>360</v>
      </c>
      <c r="B2183" s="243" t="s">
        <v>361</v>
      </c>
      <c r="C2183" t="s">
        <v>285</v>
      </c>
      <c r="D2183" t="s">
        <v>286</v>
      </c>
      <c r="E2183">
        <v>6146100</v>
      </c>
    </row>
    <row r="2184" spans="1:5" x14ac:dyDescent="0.2">
      <c r="A2184" t="s">
        <v>360</v>
      </c>
      <c r="B2184" s="243" t="s">
        <v>361</v>
      </c>
      <c r="C2184" t="s">
        <v>287</v>
      </c>
      <c r="D2184" t="s">
        <v>288</v>
      </c>
      <c r="E2184">
        <v>6140000</v>
      </c>
    </row>
    <row r="2185" spans="1:5" x14ac:dyDescent="0.2">
      <c r="A2185" t="s">
        <v>360</v>
      </c>
      <c r="B2185" s="243" t="s">
        <v>361</v>
      </c>
      <c r="C2185" t="s">
        <v>289</v>
      </c>
      <c r="D2185" t="s">
        <v>290</v>
      </c>
      <c r="E2185">
        <v>6121600</v>
      </c>
    </row>
    <row r="2186" spans="1:5" x14ac:dyDescent="0.2">
      <c r="A2186" t="s">
        <v>360</v>
      </c>
      <c r="B2186" s="243" t="s">
        <v>361</v>
      </c>
      <c r="C2186" t="s">
        <v>291</v>
      </c>
      <c r="D2186" t="s">
        <v>292</v>
      </c>
      <c r="E2186">
        <v>6151110</v>
      </c>
    </row>
    <row r="2187" spans="1:5" x14ac:dyDescent="0.2">
      <c r="A2187" t="s">
        <v>360</v>
      </c>
      <c r="B2187" s="243" t="s">
        <v>361</v>
      </c>
      <c r="C2187" t="s">
        <v>293</v>
      </c>
      <c r="D2187" t="s">
        <v>294</v>
      </c>
      <c r="E2187">
        <v>6140200</v>
      </c>
    </row>
    <row r="2188" spans="1:5" x14ac:dyDescent="0.2">
      <c r="A2188" t="s">
        <v>360</v>
      </c>
      <c r="B2188" s="243" t="s">
        <v>361</v>
      </c>
      <c r="C2188" t="s">
        <v>295</v>
      </c>
      <c r="D2188" t="s">
        <v>296</v>
      </c>
      <c r="E2188">
        <v>6111000</v>
      </c>
    </row>
    <row r="2189" spans="1:5" x14ac:dyDescent="0.2">
      <c r="A2189" t="s">
        <v>360</v>
      </c>
      <c r="B2189" s="243" t="s">
        <v>361</v>
      </c>
      <c r="C2189" t="s">
        <v>297</v>
      </c>
      <c r="D2189" t="s">
        <v>298</v>
      </c>
      <c r="E2189">
        <v>6170100</v>
      </c>
    </row>
    <row r="2190" spans="1:5" x14ac:dyDescent="0.2">
      <c r="A2190" t="s">
        <v>360</v>
      </c>
      <c r="B2190" s="243" t="s">
        <v>361</v>
      </c>
      <c r="C2190" t="s">
        <v>299</v>
      </c>
      <c r="D2190" t="s">
        <v>300</v>
      </c>
      <c r="E2190">
        <v>6170110</v>
      </c>
    </row>
    <row r="2191" spans="1:5" x14ac:dyDescent="0.2">
      <c r="A2191" t="s">
        <v>360</v>
      </c>
      <c r="B2191" s="243" t="s">
        <v>361</v>
      </c>
      <c r="C2191" t="s">
        <v>301</v>
      </c>
      <c r="D2191" t="s">
        <v>302</v>
      </c>
      <c r="E2191">
        <v>6181400</v>
      </c>
    </row>
    <row r="2192" spans="1:5" x14ac:dyDescent="0.2">
      <c r="A2192" t="s">
        <v>360</v>
      </c>
      <c r="B2192" s="243" t="s">
        <v>361</v>
      </c>
      <c r="C2192" t="s">
        <v>303</v>
      </c>
      <c r="D2192" t="s">
        <v>304</v>
      </c>
      <c r="E2192">
        <v>6181500</v>
      </c>
    </row>
    <row r="2193" spans="1:5" x14ac:dyDescent="0.2">
      <c r="A2193" t="s">
        <v>360</v>
      </c>
      <c r="B2193" s="243" t="s">
        <v>361</v>
      </c>
      <c r="C2193" t="s">
        <v>305</v>
      </c>
      <c r="D2193" t="s">
        <v>306</v>
      </c>
      <c r="E2193">
        <v>6110610</v>
      </c>
    </row>
    <row r="2194" spans="1:5" x14ac:dyDescent="0.2">
      <c r="A2194" t="s">
        <v>360</v>
      </c>
      <c r="B2194" s="243" t="s">
        <v>361</v>
      </c>
      <c r="C2194" t="s">
        <v>307</v>
      </c>
      <c r="D2194" t="s">
        <v>308</v>
      </c>
      <c r="E2194">
        <v>6122340</v>
      </c>
    </row>
    <row r="2195" spans="1:5" x14ac:dyDescent="0.2">
      <c r="A2195" t="s">
        <v>360</v>
      </c>
      <c r="B2195" s="243" t="s">
        <v>361</v>
      </c>
      <c r="C2195" t="s">
        <v>309</v>
      </c>
      <c r="D2195" t="s">
        <v>310</v>
      </c>
      <c r="E2195">
        <v>4190170</v>
      </c>
    </row>
    <row r="2196" spans="1:5" x14ac:dyDescent="0.2">
      <c r="A2196" t="s">
        <v>360</v>
      </c>
      <c r="B2196" s="243" t="s">
        <v>361</v>
      </c>
      <c r="C2196" t="s">
        <v>311</v>
      </c>
      <c r="D2196" t="s">
        <v>312</v>
      </c>
      <c r="E2196">
        <v>4190430</v>
      </c>
    </row>
    <row r="2197" spans="1:5" x14ac:dyDescent="0.2">
      <c r="A2197" t="s">
        <v>360</v>
      </c>
      <c r="B2197" s="243" t="s">
        <v>361</v>
      </c>
      <c r="C2197" t="s">
        <v>313</v>
      </c>
      <c r="D2197" t="s">
        <v>314</v>
      </c>
      <c r="E2197">
        <v>6181510</v>
      </c>
    </row>
    <row r="2198" spans="1:5" x14ac:dyDescent="0.2">
      <c r="A2198" t="s">
        <v>360</v>
      </c>
      <c r="B2198" s="243" t="s">
        <v>361</v>
      </c>
      <c r="C2198" t="s">
        <v>315</v>
      </c>
      <c r="D2198" t="s">
        <v>316</v>
      </c>
      <c r="E2198">
        <v>6180210</v>
      </c>
    </row>
    <row r="2199" spans="1:5" x14ac:dyDescent="0.2">
      <c r="A2199" t="s">
        <v>360</v>
      </c>
      <c r="B2199" s="243" t="s">
        <v>361</v>
      </c>
      <c r="C2199" t="s">
        <v>317</v>
      </c>
      <c r="D2199" t="s">
        <v>318</v>
      </c>
      <c r="E2199">
        <v>6180200</v>
      </c>
    </row>
    <row r="2200" spans="1:5" x14ac:dyDescent="0.2">
      <c r="A2200" t="s">
        <v>360</v>
      </c>
      <c r="B2200" s="243" t="s">
        <v>361</v>
      </c>
      <c r="C2200" t="s">
        <v>319</v>
      </c>
      <c r="D2200" t="s">
        <v>320</v>
      </c>
      <c r="E2200">
        <v>6180230</v>
      </c>
    </row>
    <row r="2201" spans="1:5" x14ac:dyDescent="0.2">
      <c r="A2201" t="s">
        <v>360</v>
      </c>
      <c r="B2201" s="243" t="s">
        <v>361</v>
      </c>
      <c r="C2201" t="s">
        <v>321</v>
      </c>
      <c r="D2201" t="s">
        <v>272</v>
      </c>
      <c r="E2201">
        <v>6180260</v>
      </c>
    </row>
    <row r="2202" spans="1:5" x14ac:dyDescent="0.2">
      <c r="A2202" t="s">
        <v>360</v>
      </c>
      <c r="B2202" s="243" t="s">
        <v>361</v>
      </c>
      <c r="C2202" t="s">
        <v>322</v>
      </c>
      <c r="D2202" t="s">
        <v>323</v>
      </c>
      <c r="E2202">
        <v>6180261</v>
      </c>
    </row>
    <row r="2203" spans="1:5" x14ac:dyDescent="0.2">
      <c r="A2203" t="s">
        <v>360</v>
      </c>
      <c r="B2203" s="243" t="s">
        <v>361</v>
      </c>
      <c r="C2203" t="s">
        <v>324</v>
      </c>
      <c r="D2203" t="s">
        <v>325</v>
      </c>
      <c r="E2203">
        <v>6180262</v>
      </c>
    </row>
    <row r="2204" spans="1:5" x14ac:dyDescent="0.2">
      <c r="A2204" t="s">
        <v>360</v>
      </c>
      <c r="B2204" s="243" t="s">
        <v>361</v>
      </c>
      <c r="C2204" t="s">
        <v>326</v>
      </c>
      <c r="D2204" t="s">
        <v>280</v>
      </c>
      <c r="E2204">
        <v>6180263</v>
      </c>
    </row>
    <row r="2205" spans="1:5" x14ac:dyDescent="0.2">
      <c r="A2205" t="s">
        <v>360</v>
      </c>
      <c r="B2205" s="243" t="s">
        <v>361</v>
      </c>
      <c r="C2205" t="s">
        <v>327</v>
      </c>
      <c r="D2205" t="s">
        <v>328</v>
      </c>
      <c r="E2205">
        <v>6180264</v>
      </c>
    </row>
    <row r="2206" spans="1:5" x14ac:dyDescent="0.2">
      <c r="A2206" t="s">
        <v>362</v>
      </c>
      <c r="B2206" s="243" t="str">
        <f>VLOOKUP(A2206,'Web Based Remittances'!A:C,3,0)</f>
        <v>497k484l</v>
      </c>
      <c r="C2206" t="s">
        <v>200</v>
      </c>
      <c r="D2206" t="s">
        <v>201</v>
      </c>
      <c r="E2206">
        <v>4190105</v>
      </c>
    </row>
    <row r="2207" spans="1:5" x14ac:dyDescent="0.2">
      <c r="A2207" t="s">
        <v>362</v>
      </c>
      <c r="B2207" s="243" t="str">
        <f>VLOOKUP(A2207,'Web Based Remittances'!A:C,3,0)</f>
        <v>497k484l</v>
      </c>
      <c r="C2207" t="s">
        <v>202</v>
      </c>
      <c r="D2207" t="s">
        <v>203</v>
      </c>
      <c r="E2207">
        <v>4190110</v>
      </c>
    </row>
    <row r="2208" spans="1:5" x14ac:dyDescent="0.2">
      <c r="A2208" t="s">
        <v>362</v>
      </c>
      <c r="B2208" s="243" t="str">
        <f>VLOOKUP(A2208,'Web Based Remittances'!A:C,3,0)</f>
        <v>497k484l</v>
      </c>
      <c r="C2208" t="s">
        <v>204</v>
      </c>
      <c r="D2208" t="s">
        <v>205</v>
      </c>
      <c r="E2208">
        <v>4190120</v>
      </c>
    </row>
    <row r="2209" spans="1:5" x14ac:dyDescent="0.2">
      <c r="A2209" t="s">
        <v>362</v>
      </c>
      <c r="B2209" s="243" t="str">
        <f>VLOOKUP(A2209,'Web Based Remittances'!A:C,3,0)</f>
        <v>497k484l</v>
      </c>
      <c r="C2209" t="s">
        <v>206</v>
      </c>
      <c r="D2209" t="s">
        <v>207</v>
      </c>
      <c r="E2209">
        <v>4190140</v>
      </c>
    </row>
    <row r="2210" spans="1:5" x14ac:dyDescent="0.2">
      <c r="A2210" t="s">
        <v>362</v>
      </c>
      <c r="B2210" s="243" t="str">
        <f>VLOOKUP(A2210,'Web Based Remittances'!A:C,3,0)</f>
        <v>497k484l</v>
      </c>
      <c r="C2210" t="s">
        <v>208</v>
      </c>
      <c r="D2210" t="s">
        <v>209</v>
      </c>
      <c r="E2210">
        <v>4190160</v>
      </c>
    </row>
    <row r="2211" spans="1:5" x14ac:dyDescent="0.2">
      <c r="A2211" t="s">
        <v>362</v>
      </c>
      <c r="B2211" s="243" t="str">
        <f>VLOOKUP(A2211,'Web Based Remittances'!A:C,3,0)</f>
        <v>497k484l</v>
      </c>
      <c r="C2211" t="s">
        <v>210</v>
      </c>
      <c r="D2211" t="s">
        <v>211</v>
      </c>
      <c r="E2211">
        <v>4190390</v>
      </c>
    </row>
    <row r="2212" spans="1:5" x14ac:dyDescent="0.2">
      <c r="A2212" t="s">
        <v>362</v>
      </c>
      <c r="B2212" s="243" t="str">
        <f>VLOOKUP(A2212,'Web Based Remittances'!A:C,3,0)</f>
        <v>497k484l</v>
      </c>
      <c r="C2212" t="s">
        <v>212</v>
      </c>
      <c r="D2212" t="s">
        <v>213</v>
      </c>
      <c r="E2212">
        <v>4191900</v>
      </c>
    </row>
    <row r="2213" spans="1:5" x14ac:dyDescent="0.2">
      <c r="A2213" t="s">
        <v>362</v>
      </c>
      <c r="B2213" s="243" t="str">
        <f>VLOOKUP(A2213,'Web Based Remittances'!A:C,3,0)</f>
        <v>497k484l</v>
      </c>
      <c r="C2213" t="s">
        <v>214</v>
      </c>
      <c r="D2213" t="s">
        <v>215</v>
      </c>
      <c r="E2213">
        <v>4191100</v>
      </c>
    </row>
    <row r="2214" spans="1:5" x14ac:dyDescent="0.2">
      <c r="A2214" t="s">
        <v>362</v>
      </c>
      <c r="B2214" s="243" t="str">
        <f>VLOOKUP(A2214,'Web Based Remittances'!A:C,3,0)</f>
        <v>497k484l</v>
      </c>
      <c r="C2214" t="s">
        <v>216</v>
      </c>
      <c r="D2214" t="s">
        <v>217</v>
      </c>
      <c r="E2214">
        <v>4191110</v>
      </c>
    </row>
    <row r="2215" spans="1:5" x14ac:dyDescent="0.2">
      <c r="A2215" t="s">
        <v>362</v>
      </c>
      <c r="B2215" s="243" t="str">
        <f>VLOOKUP(A2215,'Web Based Remittances'!A:C,3,0)</f>
        <v>497k484l</v>
      </c>
      <c r="C2215" t="s">
        <v>218</v>
      </c>
      <c r="D2215" t="s">
        <v>219</v>
      </c>
      <c r="E2215">
        <v>4191600</v>
      </c>
    </row>
    <row r="2216" spans="1:5" x14ac:dyDescent="0.2">
      <c r="A2216" t="s">
        <v>362</v>
      </c>
      <c r="B2216" s="243" t="str">
        <f>VLOOKUP(A2216,'Web Based Remittances'!A:C,3,0)</f>
        <v>497k484l</v>
      </c>
      <c r="C2216" t="s">
        <v>220</v>
      </c>
      <c r="D2216" t="s">
        <v>221</v>
      </c>
      <c r="E2216">
        <v>4191610</v>
      </c>
    </row>
    <row r="2217" spans="1:5" x14ac:dyDescent="0.2">
      <c r="A2217" t="s">
        <v>362</v>
      </c>
      <c r="B2217" s="243" t="str">
        <f>VLOOKUP(A2217,'Web Based Remittances'!A:C,3,0)</f>
        <v>497k484l</v>
      </c>
      <c r="C2217" t="s">
        <v>222</v>
      </c>
      <c r="D2217" t="s">
        <v>223</v>
      </c>
      <c r="E2217">
        <v>4190410</v>
      </c>
    </row>
    <row r="2218" spans="1:5" x14ac:dyDescent="0.2">
      <c r="A2218" t="s">
        <v>362</v>
      </c>
      <c r="B2218" s="243" t="str">
        <f>VLOOKUP(A2218,'Web Based Remittances'!A:C,3,0)</f>
        <v>497k484l</v>
      </c>
      <c r="C2218" t="s">
        <v>224</v>
      </c>
      <c r="D2218" t="s">
        <v>225</v>
      </c>
      <c r="E2218">
        <v>4190420</v>
      </c>
    </row>
    <row r="2219" spans="1:5" x14ac:dyDescent="0.2">
      <c r="A2219" t="s">
        <v>362</v>
      </c>
      <c r="B2219" s="243" t="str">
        <f>VLOOKUP(A2219,'Web Based Remittances'!A:C,3,0)</f>
        <v>497k484l</v>
      </c>
      <c r="C2219" t="s">
        <v>226</v>
      </c>
      <c r="D2219" t="s">
        <v>227</v>
      </c>
      <c r="E2219">
        <v>4190200</v>
      </c>
    </row>
    <row r="2220" spans="1:5" x14ac:dyDescent="0.2">
      <c r="A2220" t="s">
        <v>362</v>
      </c>
      <c r="B2220" s="243" t="str">
        <f>VLOOKUP(A2220,'Web Based Remittances'!A:C,3,0)</f>
        <v>497k484l</v>
      </c>
      <c r="C2220" t="s">
        <v>228</v>
      </c>
      <c r="D2220" t="s">
        <v>229</v>
      </c>
      <c r="E2220">
        <v>4190386</v>
      </c>
    </row>
    <row r="2221" spans="1:5" x14ac:dyDescent="0.2">
      <c r="A2221" t="s">
        <v>362</v>
      </c>
      <c r="B2221" s="243" t="str">
        <f>VLOOKUP(A2221,'Web Based Remittances'!A:C,3,0)</f>
        <v>497k484l</v>
      </c>
      <c r="C2221" t="s">
        <v>230</v>
      </c>
      <c r="D2221" t="s">
        <v>231</v>
      </c>
      <c r="E2221">
        <v>4190387</v>
      </c>
    </row>
    <row r="2222" spans="1:5" x14ac:dyDescent="0.2">
      <c r="A2222" t="s">
        <v>362</v>
      </c>
      <c r="B2222" s="243" t="str">
        <f>VLOOKUP(A2222,'Web Based Remittances'!A:C,3,0)</f>
        <v>497k484l</v>
      </c>
      <c r="C2222" t="s">
        <v>232</v>
      </c>
      <c r="D2222" t="s">
        <v>233</v>
      </c>
      <c r="E2222">
        <v>4190388</v>
      </c>
    </row>
    <row r="2223" spans="1:5" x14ac:dyDescent="0.2">
      <c r="A2223" t="s">
        <v>362</v>
      </c>
      <c r="B2223" s="243" t="str">
        <f>VLOOKUP(A2223,'Web Based Remittances'!A:C,3,0)</f>
        <v>497k484l</v>
      </c>
      <c r="C2223" t="s">
        <v>234</v>
      </c>
      <c r="D2223" t="s">
        <v>235</v>
      </c>
      <c r="E2223">
        <v>4190380</v>
      </c>
    </row>
    <row r="2224" spans="1:5" x14ac:dyDescent="0.2">
      <c r="A2224" t="s">
        <v>362</v>
      </c>
      <c r="B2224" s="243" t="str">
        <f>VLOOKUP(A2224,'Web Based Remittances'!A:C,3,0)</f>
        <v>497k484l</v>
      </c>
      <c r="C2224" t="s">
        <v>236</v>
      </c>
      <c r="D2224" t="s">
        <v>237</v>
      </c>
      <c r="E2224">
        <v>4190205</v>
      </c>
    </row>
    <row r="2225" spans="1:5" x14ac:dyDescent="0.2">
      <c r="A2225" t="s">
        <v>362</v>
      </c>
      <c r="B2225" s="243" t="str">
        <f>VLOOKUP(A2225,'Web Based Remittances'!A:C,3,0)</f>
        <v>497k484l</v>
      </c>
      <c r="C2225" t="s">
        <v>238</v>
      </c>
      <c r="D2225" t="s">
        <v>239</v>
      </c>
      <c r="E2225">
        <v>4190210</v>
      </c>
    </row>
    <row r="2226" spans="1:5" x14ac:dyDescent="0.2">
      <c r="A2226" t="s">
        <v>362</v>
      </c>
      <c r="B2226" s="243" t="str">
        <f>VLOOKUP(A2226,'Web Based Remittances'!A:C,3,0)</f>
        <v>497k484l</v>
      </c>
      <c r="C2226" t="s">
        <v>14</v>
      </c>
      <c r="D2226" t="s">
        <v>240</v>
      </c>
      <c r="E2226">
        <v>6110000</v>
      </c>
    </row>
    <row r="2227" spans="1:5" x14ac:dyDescent="0.2">
      <c r="A2227" t="s">
        <v>362</v>
      </c>
      <c r="B2227" s="243" t="str">
        <f>VLOOKUP(A2227,'Web Based Remittances'!A:C,3,0)</f>
        <v>497k484l</v>
      </c>
      <c r="C2227" t="s">
        <v>23</v>
      </c>
      <c r="D2227" t="s">
        <v>241</v>
      </c>
      <c r="E2227">
        <v>6110020</v>
      </c>
    </row>
    <row r="2228" spans="1:5" x14ac:dyDescent="0.2">
      <c r="A2228" t="s">
        <v>362</v>
      </c>
      <c r="B2228" s="243" t="str">
        <f>VLOOKUP(A2228,'Web Based Remittances'!A:C,3,0)</f>
        <v>497k484l</v>
      </c>
      <c r="C2228" t="s">
        <v>31</v>
      </c>
      <c r="D2228" t="s">
        <v>242</v>
      </c>
      <c r="E2228">
        <v>6110600</v>
      </c>
    </row>
    <row r="2229" spans="1:5" x14ac:dyDescent="0.2">
      <c r="A2229" t="s">
        <v>362</v>
      </c>
      <c r="B2229" s="243" t="str">
        <f>VLOOKUP(A2229,'Web Based Remittances'!A:C,3,0)</f>
        <v>497k484l</v>
      </c>
      <c r="C2229" t="s">
        <v>38</v>
      </c>
      <c r="D2229" t="s">
        <v>243</v>
      </c>
      <c r="E2229">
        <v>6110720</v>
      </c>
    </row>
    <row r="2230" spans="1:5" x14ac:dyDescent="0.2">
      <c r="A2230" t="s">
        <v>362</v>
      </c>
      <c r="B2230" s="243" t="str">
        <f>VLOOKUP(A2230,'Web Based Remittances'!A:C,3,0)</f>
        <v>497k484l</v>
      </c>
      <c r="C2230" t="s">
        <v>42</v>
      </c>
      <c r="D2230" t="s">
        <v>244</v>
      </c>
      <c r="E2230">
        <v>6110860</v>
      </c>
    </row>
    <row r="2231" spans="1:5" x14ac:dyDescent="0.2">
      <c r="A2231" t="s">
        <v>362</v>
      </c>
      <c r="B2231" s="243" t="str">
        <f>VLOOKUP(A2231,'Web Based Remittances'!A:C,3,0)</f>
        <v>497k484l</v>
      </c>
      <c r="C2231" t="s">
        <v>46</v>
      </c>
      <c r="D2231" t="s">
        <v>245</v>
      </c>
      <c r="E2231">
        <v>6110800</v>
      </c>
    </row>
    <row r="2232" spans="1:5" x14ac:dyDescent="0.2">
      <c r="A2232" t="s">
        <v>362</v>
      </c>
      <c r="B2232" s="243" t="str">
        <f>VLOOKUP(A2232,'Web Based Remittances'!A:C,3,0)</f>
        <v>497k484l</v>
      </c>
      <c r="C2232" t="s">
        <v>50</v>
      </c>
      <c r="D2232" t="s">
        <v>246</v>
      </c>
      <c r="E2232">
        <v>6110640</v>
      </c>
    </row>
    <row r="2233" spans="1:5" x14ac:dyDescent="0.2">
      <c r="A2233" t="s">
        <v>362</v>
      </c>
      <c r="B2233" s="243" t="str">
        <f>VLOOKUP(A2233,'Web Based Remittances'!A:C,3,0)</f>
        <v>497k484l</v>
      </c>
      <c r="C2233" t="s">
        <v>247</v>
      </c>
      <c r="D2233" t="s">
        <v>248</v>
      </c>
      <c r="E2233">
        <v>6116300</v>
      </c>
    </row>
    <row r="2234" spans="1:5" x14ac:dyDescent="0.2">
      <c r="A2234" t="s">
        <v>362</v>
      </c>
      <c r="B2234" s="243" t="str">
        <f>VLOOKUP(A2234,'Web Based Remittances'!A:C,3,0)</f>
        <v>497k484l</v>
      </c>
      <c r="C2234" t="s">
        <v>249</v>
      </c>
      <c r="D2234" t="s">
        <v>250</v>
      </c>
      <c r="E2234">
        <v>6116200</v>
      </c>
    </row>
    <row r="2235" spans="1:5" x14ac:dyDescent="0.2">
      <c r="A2235" t="s">
        <v>362</v>
      </c>
      <c r="B2235" s="243" t="str">
        <f>VLOOKUP(A2235,'Web Based Remittances'!A:C,3,0)</f>
        <v>497k484l</v>
      </c>
      <c r="C2235" t="s">
        <v>251</v>
      </c>
      <c r="D2235" t="s">
        <v>252</v>
      </c>
      <c r="E2235">
        <v>6116610</v>
      </c>
    </row>
    <row r="2236" spans="1:5" x14ac:dyDescent="0.2">
      <c r="A2236" t="s">
        <v>362</v>
      </c>
      <c r="B2236" s="243" t="str">
        <f>VLOOKUP(A2236,'Web Based Remittances'!A:C,3,0)</f>
        <v>497k484l</v>
      </c>
      <c r="C2236" t="s">
        <v>253</v>
      </c>
      <c r="D2236" t="s">
        <v>254</v>
      </c>
      <c r="E2236">
        <v>6116600</v>
      </c>
    </row>
    <row r="2237" spans="1:5" x14ac:dyDescent="0.2">
      <c r="A2237" t="s">
        <v>362</v>
      </c>
      <c r="B2237" s="243" t="str">
        <f>VLOOKUP(A2237,'Web Based Remittances'!A:C,3,0)</f>
        <v>497k484l</v>
      </c>
      <c r="C2237" t="s">
        <v>255</v>
      </c>
      <c r="D2237" t="s">
        <v>256</v>
      </c>
      <c r="E2237">
        <v>6121000</v>
      </c>
    </row>
    <row r="2238" spans="1:5" x14ac:dyDescent="0.2">
      <c r="A2238" t="s">
        <v>362</v>
      </c>
      <c r="B2238" s="243" t="str">
        <f>VLOOKUP(A2238,'Web Based Remittances'!A:C,3,0)</f>
        <v>497k484l</v>
      </c>
      <c r="C2238" t="s">
        <v>257</v>
      </c>
      <c r="D2238" t="s">
        <v>258</v>
      </c>
      <c r="E2238">
        <v>6122310</v>
      </c>
    </row>
    <row r="2239" spans="1:5" x14ac:dyDescent="0.2">
      <c r="A2239" t="s">
        <v>362</v>
      </c>
      <c r="B2239" s="243" t="str">
        <f>VLOOKUP(A2239,'Web Based Remittances'!A:C,3,0)</f>
        <v>497k484l</v>
      </c>
      <c r="C2239" t="s">
        <v>259</v>
      </c>
      <c r="D2239" t="s">
        <v>260</v>
      </c>
      <c r="E2239">
        <v>6122110</v>
      </c>
    </row>
    <row r="2240" spans="1:5" x14ac:dyDescent="0.2">
      <c r="A2240" t="s">
        <v>362</v>
      </c>
      <c r="B2240" s="243" t="str">
        <f>VLOOKUP(A2240,'Web Based Remittances'!A:C,3,0)</f>
        <v>497k484l</v>
      </c>
      <c r="C2240" t="s">
        <v>261</v>
      </c>
      <c r="D2240" t="s">
        <v>262</v>
      </c>
      <c r="E2240">
        <v>6120800</v>
      </c>
    </row>
    <row r="2241" spans="1:5" x14ac:dyDescent="0.2">
      <c r="A2241" t="s">
        <v>362</v>
      </c>
      <c r="B2241" s="243" t="str">
        <f>VLOOKUP(A2241,'Web Based Remittances'!A:C,3,0)</f>
        <v>497k484l</v>
      </c>
      <c r="C2241" t="s">
        <v>263</v>
      </c>
      <c r="D2241" t="s">
        <v>264</v>
      </c>
      <c r="E2241">
        <v>6120220</v>
      </c>
    </row>
    <row r="2242" spans="1:5" x14ac:dyDescent="0.2">
      <c r="A2242" t="s">
        <v>362</v>
      </c>
      <c r="B2242" s="243" t="str">
        <f>VLOOKUP(A2242,'Web Based Remittances'!A:C,3,0)</f>
        <v>497k484l</v>
      </c>
      <c r="C2242" t="s">
        <v>265</v>
      </c>
      <c r="D2242" t="s">
        <v>266</v>
      </c>
      <c r="E2242">
        <v>6120600</v>
      </c>
    </row>
    <row r="2243" spans="1:5" x14ac:dyDescent="0.2">
      <c r="A2243" t="s">
        <v>362</v>
      </c>
      <c r="B2243" s="243" t="str">
        <f>VLOOKUP(A2243,'Web Based Remittances'!A:C,3,0)</f>
        <v>497k484l</v>
      </c>
      <c r="C2243" t="s">
        <v>267</v>
      </c>
      <c r="D2243" t="s">
        <v>268</v>
      </c>
      <c r="E2243">
        <v>6120400</v>
      </c>
    </row>
    <row r="2244" spans="1:5" x14ac:dyDescent="0.2">
      <c r="A2244" t="s">
        <v>362</v>
      </c>
      <c r="B2244" s="243" t="str">
        <f>VLOOKUP(A2244,'Web Based Remittances'!A:C,3,0)</f>
        <v>497k484l</v>
      </c>
      <c r="C2244" t="s">
        <v>269</v>
      </c>
      <c r="D2244" t="s">
        <v>270</v>
      </c>
      <c r="E2244">
        <v>6140130</v>
      </c>
    </row>
    <row r="2245" spans="1:5" x14ac:dyDescent="0.2">
      <c r="A2245" t="s">
        <v>362</v>
      </c>
      <c r="B2245" s="243" t="str">
        <f>VLOOKUP(A2245,'Web Based Remittances'!A:C,3,0)</f>
        <v>497k484l</v>
      </c>
      <c r="C2245" t="s">
        <v>271</v>
      </c>
      <c r="D2245" t="s">
        <v>272</v>
      </c>
      <c r="E2245">
        <v>6142460</v>
      </c>
    </row>
    <row r="2246" spans="1:5" x14ac:dyDescent="0.2">
      <c r="A2246" t="s">
        <v>362</v>
      </c>
      <c r="B2246" s="243" t="str">
        <f>VLOOKUP(A2246,'Web Based Remittances'!A:C,3,0)</f>
        <v>497k484l</v>
      </c>
      <c r="C2246" t="s">
        <v>273</v>
      </c>
      <c r="D2246" t="s">
        <v>274</v>
      </c>
      <c r="E2246">
        <v>6142431</v>
      </c>
    </row>
    <row r="2247" spans="1:5" x14ac:dyDescent="0.2">
      <c r="A2247" t="s">
        <v>362</v>
      </c>
      <c r="B2247" s="243" t="str">
        <f>VLOOKUP(A2247,'Web Based Remittances'!A:C,3,0)</f>
        <v>497k484l</v>
      </c>
      <c r="C2247" t="s">
        <v>275</v>
      </c>
      <c r="D2247" t="s">
        <v>276</v>
      </c>
      <c r="E2247">
        <v>6142432</v>
      </c>
    </row>
    <row r="2248" spans="1:5" x14ac:dyDescent="0.2">
      <c r="A2248" t="s">
        <v>362</v>
      </c>
      <c r="B2248" s="243" t="str">
        <f>VLOOKUP(A2248,'Web Based Remittances'!A:C,3,0)</f>
        <v>497k484l</v>
      </c>
      <c r="C2248" t="s">
        <v>277</v>
      </c>
      <c r="D2248" t="s">
        <v>278</v>
      </c>
      <c r="E2248">
        <v>6142430</v>
      </c>
    </row>
    <row r="2249" spans="1:5" x14ac:dyDescent="0.2">
      <c r="A2249" t="s">
        <v>362</v>
      </c>
      <c r="B2249" s="243" t="str">
        <f>VLOOKUP(A2249,'Web Based Remittances'!A:C,3,0)</f>
        <v>497k484l</v>
      </c>
      <c r="C2249" t="s">
        <v>279</v>
      </c>
      <c r="D2249" t="s">
        <v>280</v>
      </c>
      <c r="E2249">
        <v>6142433</v>
      </c>
    </row>
    <row r="2250" spans="1:5" x14ac:dyDescent="0.2">
      <c r="A2250" t="s">
        <v>362</v>
      </c>
      <c r="B2250" s="243" t="str">
        <f>VLOOKUP(A2250,'Web Based Remittances'!A:C,3,0)</f>
        <v>497k484l</v>
      </c>
      <c r="C2250" t="s">
        <v>281</v>
      </c>
      <c r="D2250" t="s">
        <v>282</v>
      </c>
      <c r="E2250">
        <v>6142440</v>
      </c>
    </row>
    <row r="2251" spans="1:5" x14ac:dyDescent="0.2">
      <c r="A2251" t="s">
        <v>362</v>
      </c>
      <c r="B2251" s="243" t="str">
        <f>VLOOKUP(A2251,'Web Based Remittances'!A:C,3,0)</f>
        <v>497k484l</v>
      </c>
      <c r="C2251" t="s">
        <v>283</v>
      </c>
      <c r="D2251" t="s">
        <v>284</v>
      </c>
      <c r="E2251">
        <v>6142434</v>
      </c>
    </row>
    <row r="2252" spans="1:5" x14ac:dyDescent="0.2">
      <c r="A2252" t="s">
        <v>362</v>
      </c>
      <c r="B2252" s="243" t="str">
        <f>VLOOKUP(A2252,'Web Based Remittances'!A:C,3,0)</f>
        <v>497k484l</v>
      </c>
      <c r="C2252" t="s">
        <v>285</v>
      </c>
      <c r="D2252" t="s">
        <v>286</v>
      </c>
      <c r="E2252">
        <v>6146100</v>
      </c>
    </row>
    <row r="2253" spans="1:5" x14ac:dyDescent="0.2">
      <c r="A2253" t="s">
        <v>362</v>
      </c>
      <c r="B2253" s="243" t="str">
        <f>VLOOKUP(A2253,'Web Based Remittances'!A:C,3,0)</f>
        <v>497k484l</v>
      </c>
      <c r="C2253" t="s">
        <v>287</v>
      </c>
      <c r="D2253" t="s">
        <v>288</v>
      </c>
      <c r="E2253">
        <v>6140000</v>
      </c>
    </row>
    <row r="2254" spans="1:5" x14ac:dyDescent="0.2">
      <c r="A2254" t="s">
        <v>362</v>
      </c>
      <c r="B2254" s="243" t="str">
        <f>VLOOKUP(A2254,'Web Based Remittances'!A:C,3,0)</f>
        <v>497k484l</v>
      </c>
      <c r="C2254" t="s">
        <v>289</v>
      </c>
      <c r="D2254" t="s">
        <v>290</v>
      </c>
      <c r="E2254">
        <v>6121600</v>
      </c>
    </row>
    <row r="2255" spans="1:5" x14ac:dyDescent="0.2">
      <c r="A2255" t="s">
        <v>362</v>
      </c>
      <c r="B2255" s="243" t="str">
        <f>VLOOKUP(A2255,'Web Based Remittances'!A:C,3,0)</f>
        <v>497k484l</v>
      </c>
      <c r="C2255" t="s">
        <v>291</v>
      </c>
      <c r="D2255" t="s">
        <v>292</v>
      </c>
      <c r="E2255">
        <v>6151110</v>
      </c>
    </row>
    <row r="2256" spans="1:5" x14ac:dyDescent="0.2">
      <c r="A2256" t="s">
        <v>362</v>
      </c>
      <c r="B2256" s="243" t="str">
        <f>VLOOKUP(A2256,'Web Based Remittances'!A:C,3,0)</f>
        <v>497k484l</v>
      </c>
      <c r="C2256" t="s">
        <v>293</v>
      </c>
      <c r="D2256" t="s">
        <v>294</v>
      </c>
      <c r="E2256">
        <v>6140200</v>
      </c>
    </row>
    <row r="2257" spans="1:5" x14ac:dyDescent="0.2">
      <c r="A2257" t="s">
        <v>362</v>
      </c>
      <c r="B2257" s="243" t="str">
        <f>VLOOKUP(A2257,'Web Based Remittances'!A:C,3,0)</f>
        <v>497k484l</v>
      </c>
      <c r="C2257" t="s">
        <v>295</v>
      </c>
      <c r="D2257" t="s">
        <v>296</v>
      </c>
      <c r="E2257">
        <v>6111000</v>
      </c>
    </row>
    <row r="2258" spans="1:5" x14ac:dyDescent="0.2">
      <c r="A2258" t="s">
        <v>362</v>
      </c>
      <c r="B2258" s="243" t="str">
        <f>VLOOKUP(A2258,'Web Based Remittances'!A:C,3,0)</f>
        <v>497k484l</v>
      </c>
      <c r="C2258" t="s">
        <v>297</v>
      </c>
      <c r="D2258" t="s">
        <v>298</v>
      </c>
      <c r="E2258">
        <v>6170100</v>
      </c>
    </row>
    <row r="2259" spans="1:5" x14ac:dyDescent="0.2">
      <c r="A2259" t="s">
        <v>362</v>
      </c>
      <c r="B2259" s="243" t="str">
        <f>VLOOKUP(A2259,'Web Based Remittances'!A:C,3,0)</f>
        <v>497k484l</v>
      </c>
      <c r="C2259" t="s">
        <v>299</v>
      </c>
      <c r="D2259" t="s">
        <v>300</v>
      </c>
      <c r="E2259">
        <v>6170110</v>
      </c>
    </row>
    <row r="2260" spans="1:5" x14ac:dyDescent="0.2">
      <c r="A2260" t="s">
        <v>362</v>
      </c>
      <c r="B2260" s="243" t="str">
        <f>VLOOKUP(A2260,'Web Based Remittances'!A:C,3,0)</f>
        <v>497k484l</v>
      </c>
      <c r="C2260" t="s">
        <v>301</v>
      </c>
      <c r="D2260" t="s">
        <v>302</v>
      </c>
      <c r="E2260">
        <v>6181400</v>
      </c>
    </row>
    <row r="2261" spans="1:5" x14ac:dyDescent="0.2">
      <c r="A2261" t="s">
        <v>362</v>
      </c>
      <c r="B2261" s="243" t="str">
        <f>VLOOKUP(A2261,'Web Based Remittances'!A:C,3,0)</f>
        <v>497k484l</v>
      </c>
      <c r="C2261" t="s">
        <v>303</v>
      </c>
      <c r="D2261" t="s">
        <v>304</v>
      </c>
      <c r="E2261">
        <v>6181500</v>
      </c>
    </row>
    <row r="2262" spans="1:5" x14ac:dyDescent="0.2">
      <c r="A2262" t="s">
        <v>362</v>
      </c>
      <c r="B2262" s="243" t="str">
        <f>VLOOKUP(A2262,'Web Based Remittances'!A:C,3,0)</f>
        <v>497k484l</v>
      </c>
      <c r="C2262" t="s">
        <v>305</v>
      </c>
      <c r="D2262" t="s">
        <v>306</v>
      </c>
      <c r="E2262">
        <v>6110610</v>
      </c>
    </row>
    <row r="2263" spans="1:5" x14ac:dyDescent="0.2">
      <c r="A2263" t="s">
        <v>362</v>
      </c>
      <c r="B2263" s="243" t="str">
        <f>VLOOKUP(A2263,'Web Based Remittances'!A:C,3,0)</f>
        <v>497k484l</v>
      </c>
      <c r="C2263" t="s">
        <v>307</v>
      </c>
      <c r="D2263" t="s">
        <v>308</v>
      </c>
      <c r="E2263">
        <v>6122340</v>
      </c>
    </row>
    <row r="2264" spans="1:5" x14ac:dyDescent="0.2">
      <c r="A2264" t="s">
        <v>362</v>
      </c>
      <c r="B2264" s="243" t="str">
        <f>VLOOKUP(A2264,'Web Based Remittances'!A:C,3,0)</f>
        <v>497k484l</v>
      </c>
      <c r="C2264" t="s">
        <v>309</v>
      </c>
      <c r="D2264" t="s">
        <v>310</v>
      </c>
      <c r="E2264">
        <v>4190170</v>
      </c>
    </row>
    <row r="2265" spans="1:5" x14ac:dyDescent="0.2">
      <c r="A2265" t="s">
        <v>362</v>
      </c>
      <c r="B2265" s="243" t="str">
        <f>VLOOKUP(A2265,'Web Based Remittances'!A:C,3,0)</f>
        <v>497k484l</v>
      </c>
      <c r="C2265" t="s">
        <v>311</v>
      </c>
      <c r="D2265" t="s">
        <v>312</v>
      </c>
      <c r="E2265">
        <v>4190430</v>
      </c>
    </row>
    <row r="2266" spans="1:5" x14ac:dyDescent="0.2">
      <c r="A2266" t="s">
        <v>362</v>
      </c>
      <c r="B2266" s="243" t="str">
        <f>VLOOKUP(A2266,'Web Based Remittances'!A:C,3,0)</f>
        <v>497k484l</v>
      </c>
      <c r="C2266" t="s">
        <v>313</v>
      </c>
      <c r="D2266" t="s">
        <v>314</v>
      </c>
      <c r="E2266">
        <v>6181510</v>
      </c>
    </row>
    <row r="2267" spans="1:5" x14ac:dyDescent="0.2">
      <c r="A2267" t="s">
        <v>362</v>
      </c>
      <c r="B2267" s="243" t="str">
        <f>VLOOKUP(A2267,'Web Based Remittances'!A:C,3,0)</f>
        <v>497k484l</v>
      </c>
      <c r="C2267" t="s">
        <v>315</v>
      </c>
      <c r="D2267" t="s">
        <v>316</v>
      </c>
      <c r="E2267">
        <v>6180210</v>
      </c>
    </row>
    <row r="2268" spans="1:5" x14ac:dyDescent="0.2">
      <c r="A2268" t="s">
        <v>362</v>
      </c>
      <c r="B2268" s="243" t="str">
        <f>VLOOKUP(A2268,'Web Based Remittances'!A:C,3,0)</f>
        <v>497k484l</v>
      </c>
      <c r="C2268" t="s">
        <v>317</v>
      </c>
      <c r="D2268" t="s">
        <v>318</v>
      </c>
      <c r="E2268">
        <v>6180200</v>
      </c>
    </row>
    <row r="2269" spans="1:5" x14ac:dyDescent="0.2">
      <c r="A2269" t="s">
        <v>362</v>
      </c>
      <c r="B2269" s="243" t="str">
        <f>VLOOKUP(A2269,'Web Based Remittances'!A:C,3,0)</f>
        <v>497k484l</v>
      </c>
      <c r="C2269" t="s">
        <v>319</v>
      </c>
      <c r="D2269" t="s">
        <v>320</v>
      </c>
      <c r="E2269">
        <v>6180230</v>
      </c>
    </row>
    <row r="2270" spans="1:5" x14ac:dyDescent="0.2">
      <c r="A2270" t="s">
        <v>362</v>
      </c>
      <c r="B2270" s="243" t="str">
        <f>VLOOKUP(A2270,'Web Based Remittances'!A:C,3,0)</f>
        <v>497k484l</v>
      </c>
      <c r="C2270" t="s">
        <v>321</v>
      </c>
      <c r="D2270" t="s">
        <v>272</v>
      </c>
      <c r="E2270">
        <v>6180260</v>
      </c>
    </row>
    <row r="2271" spans="1:5" x14ac:dyDescent="0.2">
      <c r="A2271" t="s">
        <v>362</v>
      </c>
      <c r="B2271" s="243" t="str">
        <f>VLOOKUP(A2271,'Web Based Remittances'!A:C,3,0)</f>
        <v>497k484l</v>
      </c>
      <c r="C2271" t="s">
        <v>322</v>
      </c>
      <c r="D2271" t="s">
        <v>323</v>
      </c>
      <c r="E2271">
        <v>6180261</v>
      </c>
    </row>
    <row r="2272" spans="1:5" x14ac:dyDescent="0.2">
      <c r="A2272" t="s">
        <v>362</v>
      </c>
      <c r="B2272" s="243" t="str">
        <f>VLOOKUP(A2272,'Web Based Remittances'!A:C,3,0)</f>
        <v>497k484l</v>
      </c>
      <c r="C2272" t="s">
        <v>324</v>
      </c>
      <c r="D2272" t="s">
        <v>325</v>
      </c>
      <c r="E2272">
        <v>6180262</v>
      </c>
    </row>
    <row r="2273" spans="1:5" x14ac:dyDescent="0.2">
      <c r="A2273" t="s">
        <v>362</v>
      </c>
      <c r="B2273" s="243" t="str">
        <f>VLOOKUP(A2273,'Web Based Remittances'!A:C,3,0)</f>
        <v>497k484l</v>
      </c>
      <c r="C2273" t="s">
        <v>326</v>
      </c>
      <c r="D2273" t="s">
        <v>280</v>
      </c>
      <c r="E2273">
        <v>6180263</v>
      </c>
    </row>
    <row r="2274" spans="1:5" x14ac:dyDescent="0.2">
      <c r="A2274" t="s">
        <v>362</v>
      </c>
      <c r="B2274" s="243" t="str">
        <f>VLOOKUP(A2274,'Web Based Remittances'!A:C,3,0)</f>
        <v>497k484l</v>
      </c>
      <c r="C2274" t="s">
        <v>327</v>
      </c>
      <c r="D2274" t="s">
        <v>328</v>
      </c>
      <c r="E2274">
        <v>6180264</v>
      </c>
    </row>
    <row r="2275" spans="1:5" x14ac:dyDescent="0.2">
      <c r="A2275" t="s">
        <v>363</v>
      </c>
      <c r="B2275" s="243" t="str">
        <f>VLOOKUP(A2275,'Web Based Remittances'!A:C,3,0)</f>
        <v>933t403r</v>
      </c>
      <c r="C2275" t="s">
        <v>200</v>
      </c>
      <c r="D2275" t="s">
        <v>201</v>
      </c>
      <c r="E2275">
        <v>4190105</v>
      </c>
    </row>
    <row r="2276" spans="1:5" x14ac:dyDescent="0.2">
      <c r="A2276" t="s">
        <v>363</v>
      </c>
      <c r="B2276" s="243" t="str">
        <f>VLOOKUP(A2276,'Web Based Remittances'!A:C,3,0)</f>
        <v>933t403r</v>
      </c>
      <c r="C2276" t="s">
        <v>202</v>
      </c>
      <c r="D2276" t="s">
        <v>203</v>
      </c>
      <c r="E2276">
        <v>4190110</v>
      </c>
    </row>
    <row r="2277" spans="1:5" x14ac:dyDescent="0.2">
      <c r="A2277" t="s">
        <v>363</v>
      </c>
      <c r="B2277" s="243" t="str">
        <f>VLOOKUP(A2277,'Web Based Remittances'!A:C,3,0)</f>
        <v>933t403r</v>
      </c>
      <c r="C2277" t="s">
        <v>204</v>
      </c>
      <c r="D2277" t="s">
        <v>205</v>
      </c>
      <c r="E2277">
        <v>4190120</v>
      </c>
    </row>
    <row r="2278" spans="1:5" x14ac:dyDescent="0.2">
      <c r="A2278" t="s">
        <v>363</v>
      </c>
      <c r="B2278" s="243" t="str">
        <f>VLOOKUP(A2278,'Web Based Remittances'!A:C,3,0)</f>
        <v>933t403r</v>
      </c>
      <c r="C2278" t="s">
        <v>206</v>
      </c>
      <c r="D2278" t="s">
        <v>207</v>
      </c>
      <c r="E2278">
        <v>4190140</v>
      </c>
    </row>
    <row r="2279" spans="1:5" x14ac:dyDescent="0.2">
      <c r="A2279" t="s">
        <v>363</v>
      </c>
      <c r="B2279" s="243" t="str">
        <f>VLOOKUP(A2279,'Web Based Remittances'!A:C,3,0)</f>
        <v>933t403r</v>
      </c>
      <c r="C2279" t="s">
        <v>208</v>
      </c>
      <c r="D2279" t="s">
        <v>209</v>
      </c>
      <c r="E2279">
        <v>4190160</v>
      </c>
    </row>
    <row r="2280" spans="1:5" x14ac:dyDescent="0.2">
      <c r="A2280" t="s">
        <v>363</v>
      </c>
      <c r="B2280" s="243" t="str">
        <f>VLOOKUP(A2280,'Web Based Remittances'!A:C,3,0)</f>
        <v>933t403r</v>
      </c>
      <c r="C2280" t="s">
        <v>210</v>
      </c>
      <c r="D2280" t="s">
        <v>211</v>
      </c>
      <c r="E2280">
        <v>4190390</v>
      </c>
    </row>
    <row r="2281" spans="1:5" x14ac:dyDescent="0.2">
      <c r="A2281" t="s">
        <v>363</v>
      </c>
      <c r="B2281" s="243" t="str">
        <f>VLOOKUP(A2281,'Web Based Remittances'!A:C,3,0)</f>
        <v>933t403r</v>
      </c>
      <c r="C2281" t="s">
        <v>212</v>
      </c>
      <c r="D2281" t="s">
        <v>213</v>
      </c>
      <c r="E2281">
        <v>4191900</v>
      </c>
    </row>
    <row r="2282" spans="1:5" x14ac:dyDescent="0.2">
      <c r="A2282" t="s">
        <v>363</v>
      </c>
      <c r="B2282" s="243" t="str">
        <f>VLOOKUP(A2282,'Web Based Remittances'!A:C,3,0)</f>
        <v>933t403r</v>
      </c>
      <c r="C2282" t="s">
        <v>214</v>
      </c>
      <c r="D2282" t="s">
        <v>215</v>
      </c>
      <c r="E2282">
        <v>4191100</v>
      </c>
    </row>
    <row r="2283" spans="1:5" x14ac:dyDescent="0.2">
      <c r="A2283" t="s">
        <v>363</v>
      </c>
      <c r="B2283" s="243" t="str">
        <f>VLOOKUP(A2283,'Web Based Remittances'!A:C,3,0)</f>
        <v>933t403r</v>
      </c>
      <c r="C2283" t="s">
        <v>216</v>
      </c>
      <c r="D2283" t="s">
        <v>217</v>
      </c>
      <c r="E2283">
        <v>4191110</v>
      </c>
    </row>
    <row r="2284" spans="1:5" x14ac:dyDescent="0.2">
      <c r="A2284" t="s">
        <v>363</v>
      </c>
      <c r="B2284" s="243" t="str">
        <f>VLOOKUP(A2284,'Web Based Remittances'!A:C,3,0)</f>
        <v>933t403r</v>
      </c>
      <c r="C2284" t="s">
        <v>218</v>
      </c>
      <c r="D2284" t="s">
        <v>219</v>
      </c>
      <c r="E2284">
        <v>4191600</v>
      </c>
    </row>
    <row r="2285" spans="1:5" x14ac:dyDescent="0.2">
      <c r="A2285" t="s">
        <v>363</v>
      </c>
      <c r="B2285" s="243" t="str">
        <f>VLOOKUP(A2285,'Web Based Remittances'!A:C,3,0)</f>
        <v>933t403r</v>
      </c>
      <c r="C2285" t="s">
        <v>220</v>
      </c>
      <c r="D2285" t="s">
        <v>221</v>
      </c>
      <c r="E2285">
        <v>4191610</v>
      </c>
    </row>
    <row r="2286" spans="1:5" x14ac:dyDescent="0.2">
      <c r="A2286" t="s">
        <v>363</v>
      </c>
      <c r="B2286" s="243" t="str">
        <f>VLOOKUP(A2286,'Web Based Remittances'!A:C,3,0)</f>
        <v>933t403r</v>
      </c>
      <c r="C2286" t="s">
        <v>222</v>
      </c>
      <c r="D2286" t="s">
        <v>223</v>
      </c>
      <c r="E2286">
        <v>4190410</v>
      </c>
    </row>
    <row r="2287" spans="1:5" x14ac:dyDescent="0.2">
      <c r="A2287" t="s">
        <v>363</v>
      </c>
      <c r="B2287" s="243" t="str">
        <f>VLOOKUP(A2287,'Web Based Remittances'!A:C,3,0)</f>
        <v>933t403r</v>
      </c>
      <c r="C2287" t="s">
        <v>224</v>
      </c>
      <c r="D2287" t="s">
        <v>225</v>
      </c>
      <c r="E2287">
        <v>4190420</v>
      </c>
    </row>
    <row r="2288" spans="1:5" x14ac:dyDescent="0.2">
      <c r="A2288" t="s">
        <v>363</v>
      </c>
      <c r="B2288" s="243" t="str">
        <f>VLOOKUP(A2288,'Web Based Remittances'!A:C,3,0)</f>
        <v>933t403r</v>
      </c>
      <c r="C2288" t="s">
        <v>226</v>
      </c>
      <c r="D2288" t="s">
        <v>227</v>
      </c>
      <c r="E2288">
        <v>4190200</v>
      </c>
    </row>
    <row r="2289" spans="1:5" x14ac:dyDescent="0.2">
      <c r="A2289" t="s">
        <v>363</v>
      </c>
      <c r="B2289" s="243" t="str">
        <f>VLOOKUP(A2289,'Web Based Remittances'!A:C,3,0)</f>
        <v>933t403r</v>
      </c>
      <c r="C2289" t="s">
        <v>228</v>
      </c>
      <c r="D2289" t="s">
        <v>229</v>
      </c>
      <c r="E2289">
        <v>4190386</v>
      </c>
    </row>
    <row r="2290" spans="1:5" x14ac:dyDescent="0.2">
      <c r="A2290" t="s">
        <v>363</v>
      </c>
      <c r="B2290" s="243" t="str">
        <f>VLOOKUP(A2290,'Web Based Remittances'!A:C,3,0)</f>
        <v>933t403r</v>
      </c>
      <c r="C2290" t="s">
        <v>230</v>
      </c>
      <c r="D2290" t="s">
        <v>231</v>
      </c>
      <c r="E2290">
        <v>4190387</v>
      </c>
    </row>
    <row r="2291" spans="1:5" x14ac:dyDescent="0.2">
      <c r="A2291" t="s">
        <v>363</v>
      </c>
      <c r="B2291" s="243" t="str">
        <f>VLOOKUP(A2291,'Web Based Remittances'!A:C,3,0)</f>
        <v>933t403r</v>
      </c>
      <c r="C2291" t="s">
        <v>232</v>
      </c>
      <c r="D2291" t="s">
        <v>233</v>
      </c>
      <c r="E2291">
        <v>4190388</v>
      </c>
    </row>
    <row r="2292" spans="1:5" x14ac:dyDescent="0.2">
      <c r="A2292" t="s">
        <v>363</v>
      </c>
      <c r="B2292" s="243" t="str">
        <f>VLOOKUP(A2292,'Web Based Remittances'!A:C,3,0)</f>
        <v>933t403r</v>
      </c>
      <c r="C2292" t="s">
        <v>234</v>
      </c>
      <c r="D2292" t="s">
        <v>235</v>
      </c>
      <c r="E2292">
        <v>4190380</v>
      </c>
    </row>
    <row r="2293" spans="1:5" x14ac:dyDescent="0.2">
      <c r="A2293" t="s">
        <v>363</v>
      </c>
      <c r="B2293" s="243" t="str">
        <f>VLOOKUP(A2293,'Web Based Remittances'!A:C,3,0)</f>
        <v>933t403r</v>
      </c>
      <c r="C2293" t="s">
        <v>236</v>
      </c>
      <c r="D2293" t="s">
        <v>237</v>
      </c>
      <c r="E2293">
        <v>4190205</v>
      </c>
    </row>
    <row r="2294" spans="1:5" x14ac:dyDescent="0.2">
      <c r="A2294" t="s">
        <v>363</v>
      </c>
      <c r="B2294" s="243" t="str">
        <f>VLOOKUP(A2294,'Web Based Remittances'!A:C,3,0)</f>
        <v>933t403r</v>
      </c>
      <c r="C2294" t="s">
        <v>238</v>
      </c>
      <c r="D2294" t="s">
        <v>239</v>
      </c>
      <c r="E2294">
        <v>4190210</v>
      </c>
    </row>
    <row r="2295" spans="1:5" x14ac:dyDescent="0.2">
      <c r="A2295" t="s">
        <v>363</v>
      </c>
      <c r="B2295" s="243" t="str">
        <f>VLOOKUP(A2295,'Web Based Remittances'!A:C,3,0)</f>
        <v>933t403r</v>
      </c>
      <c r="C2295" t="s">
        <v>14</v>
      </c>
      <c r="D2295" t="s">
        <v>240</v>
      </c>
      <c r="E2295">
        <v>6110000</v>
      </c>
    </row>
    <row r="2296" spans="1:5" x14ac:dyDescent="0.2">
      <c r="A2296" t="s">
        <v>363</v>
      </c>
      <c r="B2296" s="243" t="str">
        <f>VLOOKUP(A2296,'Web Based Remittances'!A:C,3,0)</f>
        <v>933t403r</v>
      </c>
      <c r="C2296" t="s">
        <v>23</v>
      </c>
      <c r="D2296" t="s">
        <v>241</v>
      </c>
      <c r="E2296">
        <v>6110020</v>
      </c>
    </row>
    <row r="2297" spans="1:5" x14ac:dyDescent="0.2">
      <c r="A2297" t="s">
        <v>363</v>
      </c>
      <c r="B2297" s="243" t="str">
        <f>VLOOKUP(A2297,'Web Based Remittances'!A:C,3,0)</f>
        <v>933t403r</v>
      </c>
      <c r="C2297" t="s">
        <v>31</v>
      </c>
      <c r="D2297" t="s">
        <v>242</v>
      </c>
      <c r="E2297">
        <v>6110600</v>
      </c>
    </row>
    <row r="2298" spans="1:5" x14ac:dyDescent="0.2">
      <c r="A2298" t="s">
        <v>363</v>
      </c>
      <c r="B2298" s="243" t="str">
        <f>VLOOKUP(A2298,'Web Based Remittances'!A:C,3,0)</f>
        <v>933t403r</v>
      </c>
      <c r="C2298" t="s">
        <v>38</v>
      </c>
      <c r="D2298" t="s">
        <v>243</v>
      </c>
      <c r="E2298">
        <v>6110720</v>
      </c>
    </row>
    <row r="2299" spans="1:5" x14ac:dyDescent="0.2">
      <c r="A2299" t="s">
        <v>363</v>
      </c>
      <c r="B2299" s="243" t="str">
        <f>VLOOKUP(A2299,'Web Based Remittances'!A:C,3,0)</f>
        <v>933t403r</v>
      </c>
      <c r="C2299" t="s">
        <v>42</v>
      </c>
      <c r="D2299" t="s">
        <v>244</v>
      </c>
      <c r="E2299">
        <v>6110860</v>
      </c>
    </row>
    <row r="2300" spans="1:5" x14ac:dyDescent="0.2">
      <c r="A2300" t="s">
        <v>363</v>
      </c>
      <c r="B2300" s="243" t="str">
        <f>VLOOKUP(A2300,'Web Based Remittances'!A:C,3,0)</f>
        <v>933t403r</v>
      </c>
      <c r="C2300" t="s">
        <v>46</v>
      </c>
      <c r="D2300" t="s">
        <v>245</v>
      </c>
      <c r="E2300">
        <v>6110800</v>
      </c>
    </row>
    <row r="2301" spans="1:5" x14ac:dyDescent="0.2">
      <c r="A2301" t="s">
        <v>363</v>
      </c>
      <c r="B2301" s="243" t="str">
        <f>VLOOKUP(A2301,'Web Based Remittances'!A:C,3,0)</f>
        <v>933t403r</v>
      </c>
      <c r="C2301" t="s">
        <v>50</v>
      </c>
      <c r="D2301" t="s">
        <v>246</v>
      </c>
      <c r="E2301">
        <v>6110640</v>
      </c>
    </row>
    <row r="2302" spans="1:5" x14ac:dyDescent="0.2">
      <c r="A2302" t="s">
        <v>363</v>
      </c>
      <c r="B2302" s="243" t="str">
        <f>VLOOKUP(A2302,'Web Based Remittances'!A:C,3,0)</f>
        <v>933t403r</v>
      </c>
      <c r="C2302" t="s">
        <v>247</v>
      </c>
      <c r="D2302" t="s">
        <v>248</v>
      </c>
      <c r="E2302">
        <v>6116300</v>
      </c>
    </row>
    <row r="2303" spans="1:5" x14ac:dyDescent="0.2">
      <c r="A2303" t="s">
        <v>363</v>
      </c>
      <c r="B2303" s="243" t="str">
        <f>VLOOKUP(A2303,'Web Based Remittances'!A:C,3,0)</f>
        <v>933t403r</v>
      </c>
      <c r="C2303" t="s">
        <v>249</v>
      </c>
      <c r="D2303" t="s">
        <v>250</v>
      </c>
      <c r="E2303">
        <v>6116200</v>
      </c>
    </row>
    <row r="2304" spans="1:5" x14ac:dyDescent="0.2">
      <c r="A2304" t="s">
        <v>363</v>
      </c>
      <c r="B2304" s="243" t="str">
        <f>VLOOKUP(A2304,'Web Based Remittances'!A:C,3,0)</f>
        <v>933t403r</v>
      </c>
      <c r="C2304" t="s">
        <v>251</v>
      </c>
      <c r="D2304" t="s">
        <v>252</v>
      </c>
      <c r="E2304">
        <v>6116610</v>
      </c>
    </row>
    <row r="2305" spans="1:5" x14ac:dyDescent="0.2">
      <c r="A2305" t="s">
        <v>363</v>
      </c>
      <c r="B2305" s="243" t="str">
        <f>VLOOKUP(A2305,'Web Based Remittances'!A:C,3,0)</f>
        <v>933t403r</v>
      </c>
      <c r="C2305" t="s">
        <v>253</v>
      </c>
      <c r="D2305" t="s">
        <v>254</v>
      </c>
      <c r="E2305">
        <v>6116600</v>
      </c>
    </row>
    <row r="2306" spans="1:5" x14ac:dyDescent="0.2">
      <c r="A2306" t="s">
        <v>363</v>
      </c>
      <c r="B2306" s="243" t="str">
        <f>VLOOKUP(A2306,'Web Based Remittances'!A:C,3,0)</f>
        <v>933t403r</v>
      </c>
      <c r="C2306" t="s">
        <v>255</v>
      </c>
      <c r="D2306" t="s">
        <v>256</v>
      </c>
      <c r="E2306">
        <v>6121000</v>
      </c>
    </row>
    <row r="2307" spans="1:5" x14ac:dyDescent="0.2">
      <c r="A2307" t="s">
        <v>363</v>
      </c>
      <c r="B2307" s="243" t="str">
        <f>VLOOKUP(A2307,'Web Based Remittances'!A:C,3,0)</f>
        <v>933t403r</v>
      </c>
      <c r="C2307" t="s">
        <v>257</v>
      </c>
      <c r="D2307" t="s">
        <v>258</v>
      </c>
      <c r="E2307">
        <v>6122310</v>
      </c>
    </row>
    <row r="2308" spans="1:5" x14ac:dyDescent="0.2">
      <c r="A2308" t="s">
        <v>363</v>
      </c>
      <c r="B2308" s="243" t="str">
        <f>VLOOKUP(A2308,'Web Based Remittances'!A:C,3,0)</f>
        <v>933t403r</v>
      </c>
      <c r="C2308" t="s">
        <v>259</v>
      </c>
      <c r="D2308" t="s">
        <v>260</v>
      </c>
      <c r="E2308">
        <v>6122110</v>
      </c>
    </row>
    <row r="2309" spans="1:5" x14ac:dyDescent="0.2">
      <c r="A2309" t="s">
        <v>363</v>
      </c>
      <c r="B2309" s="243" t="str">
        <f>VLOOKUP(A2309,'Web Based Remittances'!A:C,3,0)</f>
        <v>933t403r</v>
      </c>
      <c r="C2309" t="s">
        <v>261</v>
      </c>
      <c r="D2309" t="s">
        <v>262</v>
      </c>
      <c r="E2309">
        <v>6120800</v>
      </c>
    </row>
    <row r="2310" spans="1:5" x14ac:dyDescent="0.2">
      <c r="A2310" t="s">
        <v>363</v>
      </c>
      <c r="B2310" s="243" t="str">
        <f>VLOOKUP(A2310,'Web Based Remittances'!A:C,3,0)</f>
        <v>933t403r</v>
      </c>
      <c r="C2310" t="s">
        <v>263</v>
      </c>
      <c r="D2310" t="s">
        <v>264</v>
      </c>
      <c r="E2310">
        <v>6120220</v>
      </c>
    </row>
    <row r="2311" spans="1:5" x14ac:dyDescent="0.2">
      <c r="A2311" t="s">
        <v>363</v>
      </c>
      <c r="B2311" s="243" t="str">
        <f>VLOOKUP(A2311,'Web Based Remittances'!A:C,3,0)</f>
        <v>933t403r</v>
      </c>
      <c r="C2311" t="s">
        <v>265</v>
      </c>
      <c r="D2311" t="s">
        <v>266</v>
      </c>
      <c r="E2311">
        <v>6120600</v>
      </c>
    </row>
    <row r="2312" spans="1:5" x14ac:dyDescent="0.2">
      <c r="A2312" t="s">
        <v>363</v>
      </c>
      <c r="B2312" s="243" t="str">
        <f>VLOOKUP(A2312,'Web Based Remittances'!A:C,3,0)</f>
        <v>933t403r</v>
      </c>
      <c r="C2312" t="s">
        <v>267</v>
      </c>
      <c r="D2312" t="s">
        <v>268</v>
      </c>
      <c r="E2312">
        <v>6120400</v>
      </c>
    </row>
    <row r="2313" spans="1:5" x14ac:dyDescent="0.2">
      <c r="A2313" t="s">
        <v>363</v>
      </c>
      <c r="B2313" s="243" t="str">
        <f>VLOOKUP(A2313,'Web Based Remittances'!A:C,3,0)</f>
        <v>933t403r</v>
      </c>
      <c r="C2313" t="s">
        <v>269</v>
      </c>
      <c r="D2313" t="s">
        <v>270</v>
      </c>
      <c r="E2313">
        <v>6140130</v>
      </c>
    </row>
    <row r="2314" spans="1:5" x14ac:dyDescent="0.2">
      <c r="A2314" t="s">
        <v>363</v>
      </c>
      <c r="B2314" s="243" t="str">
        <f>VLOOKUP(A2314,'Web Based Remittances'!A:C,3,0)</f>
        <v>933t403r</v>
      </c>
      <c r="C2314" t="s">
        <v>271</v>
      </c>
      <c r="D2314" t="s">
        <v>272</v>
      </c>
      <c r="E2314">
        <v>6142460</v>
      </c>
    </row>
    <row r="2315" spans="1:5" x14ac:dyDescent="0.2">
      <c r="A2315" t="s">
        <v>363</v>
      </c>
      <c r="B2315" s="243" t="str">
        <f>VLOOKUP(A2315,'Web Based Remittances'!A:C,3,0)</f>
        <v>933t403r</v>
      </c>
      <c r="C2315" t="s">
        <v>273</v>
      </c>
      <c r="D2315" t="s">
        <v>274</v>
      </c>
      <c r="E2315">
        <v>6142431</v>
      </c>
    </row>
    <row r="2316" spans="1:5" x14ac:dyDescent="0.2">
      <c r="A2316" t="s">
        <v>363</v>
      </c>
      <c r="B2316" s="243" t="str">
        <f>VLOOKUP(A2316,'Web Based Remittances'!A:C,3,0)</f>
        <v>933t403r</v>
      </c>
      <c r="C2316" t="s">
        <v>275</v>
      </c>
      <c r="D2316" t="s">
        <v>276</v>
      </c>
      <c r="E2316">
        <v>6142432</v>
      </c>
    </row>
    <row r="2317" spans="1:5" x14ac:dyDescent="0.2">
      <c r="A2317" t="s">
        <v>363</v>
      </c>
      <c r="B2317" s="243" t="str">
        <f>VLOOKUP(A2317,'Web Based Remittances'!A:C,3,0)</f>
        <v>933t403r</v>
      </c>
      <c r="C2317" t="s">
        <v>277</v>
      </c>
      <c r="D2317" t="s">
        <v>278</v>
      </c>
      <c r="E2317">
        <v>6142430</v>
      </c>
    </row>
    <row r="2318" spans="1:5" x14ac:dyDescent="0.2">
      <c r="A2318" t="s">
        <v>363</v>
      </c>
      <c r="B2318" s="243" t="str">
        <f>VLOOKUP(A2318,'Web Based Remittances'!A:C,3,0)</f>
        <v>933t403r</v>
      </c>
      <c r="C2318" t="s">
        <v>279</v>
      </c>
      <c r="D2318" t="s">
        <v>280</v>
      </c>
      <c r="E2318">
        <v>6142433</v>
      </c>
    </row>
    <row r="2319" spans="1:5" x14ac:dyDescent="0.2">
      <c r="A2319" t="s">
        <v>363</v>
      </c>
      <c r="B2319" s="243" t="str">
        <f>VLOOKUP(A2319,'Web Based Remittances'!A:C,3,0)</f>
        <v>933t403r</v>
      </c>
      <c r="C2319" t="s">
        <v>281</v>
      </c>
      <c r="D2319" t="s">
        <v>282</v>
      </c>
      <c r="E2319">
        <v>6142440</v>
      </c>
    </row>
    <row r="2320" spans="1:5" x14ac:dyDescent="0.2">
      <c r="A2320" t="s">
        <v>363</v>
      </c>
      <c r="B2320" s="243" t="str">
        <f>VLOOKUP(A2320,'Web Based Remittances'!A:C,3,0)</f>
        <v>933t403r</v>
      </c>
      <c r="C2320" t="s">
        <v>283</v>
      </c>
      <c r="D2320" t="s">
        <v>284</v>
      </c>
      <c r="E2320">
        <v>6142434</v>
      </c>
    </row>
    <row r="2321" spans="1:5" x14ac:dyDescent="0.2">
      <c r="A2321" t="s">
        <v>363</v>
      </c>
      <c r="B2321" s="243" t="str">
        <f>VLOOKUP(A2321,'Web Based Remittances'!A:C,3,0)</f>
        <v>933t403r</v>
      </c>
      <c r="C2321" t="s">
        <v>285</v>
      </c>
      <c r="D2321" t="s">
        <v>286</v>
      </c>
      <c r="E2321">
        <v>6146100</v>
      </c>
    </row>
    <row r="2322" spans="1:5" x14ac:dyDescent="0.2">
      <c r="A2322" t="s">
        <v>363</v>
      </c>
      <c r="B2322" s="243" t="str">
        <f>VLOOKUP(A2322,'Web Based Remittances'!A:C,3,0)</f>
        <v>933t403r</v>
      </c>
      <c r="C2322" t="s">
        <v>287</v>
      </c>
      <c r="D2322" t="s">
        <v>288</v>
      </c>
      <c r="E2322">
        <v>6140000</v>
      </c>
    </row>
    <row r="2323" spans="1:5" x14ac:dyDescent="0.2">
      <c r="A2323" t="s">
        <v>363</v>
      </c>
      <c r="B2323" s="243" t="str">
        <f>VLOOKUP(A2323,'Web Based Remittances'!A:C,3,0)</f>
        <v>933t403r</v>
      </c>
      <c r="C2323" t="s">
        <v>289</v>
      </c>
      <c r="D2323" t="s">
        <v>290</v>
      </c>
      <c r="E2323">
        <v>6121600</v>
      </c>
    </row>
    <row r="2324" spans="1:5" x14ac:dyDescent="0.2">
      <c r="A2324" t="s">
        <v>363</v>
      </c>
      <c r="B2324" s="243" t="str">
        <f>VLOOKUP(A2324,'Web Based Remittances'!A:C,3,0)</f>
        <v>933t403r</v>
      </c>
      <c r="C2324" t="s">
        <v>291</v>
      </c>
      <c r="D2324" t="s">
        <v>292</v>
      </c>
      <c r="E2324">
        <v>6151110</v>
      </c>
    </row>
    <row r="2325" spans="1:5" x14ac:dyDescent="0.2">
      <c r="A2325" t="s">
        <v>363</v>
      </c>
      <c r="B2325" s="243" t="str">
        <f>VLOOKUP(A2325,'Web Based Remittances'!A:C,3,0)</f>
        <v>933t403r</v>
      </c>
      <c r="C2325" t="s">
        <v>293</v>
      </c>
      <c r="D2325" t="s">
        <v>294</v>
      </c>
      <c r="E2325">
        <v>6140200</v>
      </c>
    </row>
    <row r="2326" spans="1:5" x14ac:dyDescent="0.2">
      <c r="A2326" t="s">
        <v>363</v>
      </c>
      <c r="B2326" s="243" t="str">
        <f>VLOOKUP(A2326,'Web Based Remittances'!A:C,3,0)</f>
        <v>933t403r</v>
      </c>
      <c r="C2326" t="s">
        <v>295</v>
      </c>
      <c r="D2326" t="s">
        <v>296</v>
      </c>
      <c r="E2326">
        <v>6111000</v>
      </c>
    </row>
    <row r="2327" spans="1:5" x14ac:dyDescent="0.2">
      <c r="A2327" t="s">
        <v>363</v>
      </c>
      <c r="B2327" s="243" t="str">
        <f>VLOOKUP(A2327,'Web Based Remittances'!A:C,3,0)</f>
        <v>933t403r</v>
      </c>
      <c r="C2327" t="s">
        <v>297</v>
      </c>
      <c r="D2327" t="s">
        <v>298</v>
      </c>
      <c r="E2327">
        <v>6170100</v>
      </c>
    </row>
    <row r="2328" spans="1:5" x14ac:dyDescent="0.2">
      <c r="A2328" t="s">
        <v>363</v>
      </c>
      <c r="B2328" s="243" t="str">
        <f>VLOOKUP(A2328,'Web Based Remittances'!A:C,3,0)</f>
        <v>933t403r</v>
      </c>
      <c r="C2328" t="s">
        <v>299</v>
      </c>
      <c r="D2328" t="s">
        <v>300</v>
      </c>
      <c r="E2328">
        <v>6170110</v>
      </c>
    </row>
    <row r="2329" spans="1:5" x14ac:dyDescent="0.2">
      <c r="A2329" t="s">
        <v>363</v>
      </c>
      <c r="B2329" s="243" t="str">
        <f>VLOOKUP(A2329,'Web Based Remittances'!A:C,3,0)</f>
        <v>933t403r</v>
      </c>
      <c r="C2329" t="s">
        <v>301</v>
      </c>
      <c r="D2329" t="s">
        <v>302</v>
      </c>
      <c r="E2329">
        <v>6181400</v>
      </c>
    </row>
    <row r="2330" spans="1:5" x14ac:dyDescent="0.2">
      <c r="A2330" t="s">
        <v>363</v>
      </c>
      <c r="B2330" s="243" t="str">
        <f>VLOOKUP(A2330,'Web Based Remittances'!A:C,3,0)</f>
        <v>933t403r</v>
      </c>
      <c r="C2330" t="s">
        <v>303</v>
      </c>
      <c r="D2330" t="s">
        <v>304</v>
      </c>
      <c r="E2330">
        <v>6181500</v>
      </c>
    </row>
    <row r="2331" spans="1:5" x14ac:dyDescent="0.2">
      <c r="A2331" t="s">
        <v>363</v>
      </c>
      <c r="B2331" s="243" t="str">
        <f>VLOOKUP(A2331,'Web Based Remittances'!A:C,3,0)</f>
        <v>933t403r</v>
      </c>
      <c r="C2331" t="s">
        <v>305</v>
      </c>
      <c r="D2331" t="s">
        <v>306</v>
      </c>
      <c r="E2331">
        <v>6110610</v>
      </c>
    </row>
    <row r="2332" spans="1:5" x14ac:dyDescent="0.2">
      <c r="A2332" t="s">
        <v>363</v>
      </c>
      <c r="B2332" s="243" t="str">
        <f>VLOOKUP(A2332,'Web Based Remittances'!A:C,3,0)</f>
        <v>933t403r</v>
      </c>
      <c r="C2332" t="s">
        <v>307</v>
      </c>
      <c r="D2332" t="s">
        <v>308</v>
      </c>
      <c r="E2332">
        <v>6122340</v>
      </c>
    </row>
    <row r="2333" spans="1:5" x14ac:dyDescent="0.2">
      <c r="A2333" t="s">
        <v>363</v>
      </c>
      <c r="B2333" s="243" t="str">
        <f>VLOOKUP(A2333,'Web Based Remittances'!A:C,3,0)</f>
        <v>933t403r</v>
      </c>
      <c r="C2333" t="s">
        <v>309</v>
      </c>
      <c r="D2333" t="s">
        <v>310</v>
      </c>
      <c r="E2333">
        <v>4190170</v>
      </c>
    </row>
    <row r="2334" spans="1:5" x14ac:dyDescent="0.2">
      <c r="A2334" t="s">
        <v>363</v>
      </c>
      <c r="B2334" s="243" t="str">
        <f>VLOOKUP(A2334,'Web Based Remittances'!A:C,3,0)</f>
        <v>933t403r</v>
      </c>
      <c r="C2334" t="s">
        <v>311</v>
      </c>
      <c r="D2334" t="s">
        <v>312</v>
      </c>
      <c r="E2334">
        <v>4190430</v>
      </c>
    </row>
    <row r="2335" spans="1:5" x14ac:dyDescent="0.2">
      <c r="A2335" t="s">
        <v>363</v>
      </c>
      <c r="B2335" s="243" t="str">
        <f>VLOOKUP(A2335,'Web Based Remittances'!A:C,3,0)</f>
        <v>933t403r</v>
      </c>
      <c r="C2335" t="s">
        <v>313</v>
      </c>
      <c r="D2335" t="s">
        <v>314</v>
      </c>
      <c r="E2335">
        <v>6181510</v>
      </c>
    </row>
    <row r="2336" spans="1:5" x14ac:dyDescent="0.2">
      <c r="A2336" t="s">
        <v>363</v>
      </c>
      <c r="B2336" s="243" t="str">
        <f>VLOOKUP(A2336,'Web Based Remittances'!A:C,3,0)</f>
        <v>933t403r</v>
      </c>
      <c r="C2336" t="s">
        <v>315</v>
      </c>
      <c r="D2336" t="s">
        <v>316</v>
      </c>
      <c r="E2336">
        <v>6180210</v>
      </c>
    </row>
    <row r="2337" spans="1:5" x14ac:dyDescent="0.2">
      <c r="A2337" t="s">
        <v>363</v>
      </c>
      <c r="B2337" s="243" t="str">
        <f>VLOOKUP(A2337,'Web Based Remittances'!A:C,3,0)</f>
        <v>933t403r</v>
      </c>
      <c r="C2337" t="s">
        <v>317</v>
      </c>
      <c r="D2337" t="s">
        <v>318</v>
      </c>
      <c r="E2337">
        <v>6180200</v>
      </c>
    </row>
    <row r="2338" spans="1:5" x14ac:dyDescent="0.2">
      <c r="A2338" t="s">
        <v>363</v>
      </c>
      <c r="B2338" s="243" t="str">
        <f>VLOOKUP(A2338,'Web Based Remittances'!A:C,3,0)</f>
        <v>933t403r</v>
      </c>
      <c r="C2338" t="s">
        <v>319</v>
      </c>
      <c r="D2338" t="s">
        <v>320</v>
      </c>
      <c r="E2338">
        <v>6180230</v>
      </c>
    </row>
    <row r="2339" spans="1:5" x14ac:dyDescent="0.2">
      <c r="A2339" t="s">
        <v>363</v>
      </c>
      <c r="B2339" s="243" t="str">
        <f>VLOOKUP(A2339,'Web Based Remittances'!A:C,3,0)</f>
        <v>933t403r</v>
      </c>
      <c r="C2339" t="s">
        <v>321</v>
      </c>
      <c r="D2339" t="s">
        <v>272</v>
      </c>
      <c r="E2339">
        <v>6180260</v>
      </c>
    </row>
    <row r="2340" spans="1:5" x14ac:dyDescent="0.2">
      <c r="A2340" t="s">
        <v>363</v>
      </c>
      <c r="B2340" s="243" t="str">
        <f>VLOOKUP(A2340,'Web Based Remittances'!A:C,3,0)</f>
        <v>933t403r</v>
      </c>
      <c r="C2340" t="s">
        <v>322</v>
      </c>
      <c r="D2340" t="s">
        <v>323</v>
      </c>
      <c r="E2340">
        <v>6180261</v>
      </c>
    </row>
    <row r="2341" spans="1:5" x14ac:dyDescent="0.2">
      <c r="A2341" t="s">
        <v>363</v>
      </c>
      <c r="B2341" s="243" t="str">
        <f>VLOOKUP(A2341,'Web Based Remittances'!A:C,3,0)</f>
        <v>933t403r</v>
      </c>
      <c r="C2341" t="s">
        <v>324</v>
      </c>
      <c r="D2341" t="s">
        <v>325</v>
      </c>
      <c r="E2341">
        <v>6180262</v>
      </c>
    </row>
    <row r="2342" spans="1:5" x14ac:dyDescent="0.2">
      <c r="A2342" t="s">
        <v>363</v>
      </c>
      <c r="B2342" s="243" t="str">
        <f>VLOOKUP(A2342,'Web Based Remittances'!A:C,3,0)</f>
        <v>933t403r</v>
      </c>
      <c r="C2342" t="s">
        <v>326</v>
      </c>
      <c r="D2342" t="s">
        <v>280</v>
      </c>
      <c r="E2342">
        <v>6180263</v>
      </c>
    </row>
    <row r="2343" spans="1:5" x14ac:dyDescent="0.2">
      <c r="A2343" t="s">
        <v>363</v>
      </c>
      <c r="B2343" s="243" t="str">
        <f>VLOOKUP(A2343,'Web Based Remittances'!A:C,3,0)</f>
        <v>933t403r</v>
      </c>
      <c r="C2343" t="s">
        <v>327</v>
      </c>
      <c r="D2343" t="s">
        <v>328</v>
      </c>
      <c r="E2343">
        <v>6180264</v>
      </c>
    </row>
    <row r="2344" spans="1:5" x14ac:dyDescent="0.2">
      <c r="A2344" t="s">
        <v>364</v>
      </c>
      <c r="B2344" s="243" t="str">
        <f>VLOOKUP(A2344,'Web Based Remittances'!A:C,3,0)</f>
        <v>550u834a</v>
      </c>
      <c r="C2344" t="s">
        <v>200</v>
      </c>
      <c r="D2344" t="s">
        <v>201</v>
      </c>
      <c r="E2344">
        <v>4190105</v>
      </c>
    </row>
    <row r="2345" spans="1:5" x14ac:dyDescent="0.2">
      <c r="A2345" t="s">
        <v>364</v>
      </c>
      <c r="B2345" s="243" t="str">
        <f>VLOOKUP(A2345,'Web Based Remittances'!A:C,3,0)</f>
        <v>550u834a</v>
      </c>
      <c r="C2345" t="s">
        <v>202</v>
      </c>
      <c r="D2345" t="s">
        <v>203</v>
      </c>
      <c r="E2345">
        <v>4190110</v>
      </c>
    </row>
    <row r="2346" spans="1:5" x14ac:dyDescent="0.2">
      <c r="A2346" t="s">
        <v>364</v>
      </c>
      <c r="B2346" s="243" t="str">
        <f>VLOOKUP(A2346,'Web Based Remittances'!A:C,3,0)</f>
        <v>550u834a</v>
      </c>
      <c r="C2346" t="s">
        <v>204</v>
      </c>
      <c r="D2346" t="s">
        <v>205</v>
      </c>
      <c r="E2346">
        <v>4190120</v>
      </c>
    </row>
    <row r="2347" spans="1:5" x14ac:dyDescent="0.2">
      <c r="A2347" t="s">
        <v>364</v>
      </c>
      <c r="B2347" s="243" t="str">
        <f>VLOOKUP(A2347,'Web Based Remittances'!A:C,3,0)</f>
        <v>550u834a</v>
      </c>
      <c r="C2347" t="s">
        <v>206</v>
      </c>
      <c r="D2347" t="s">
        <v>207</v>
      </c>
      <c r="E2347">
        <v>4190140</v>
      </c>
    </row>
    <row r="2348" spans="1:5" x14ac:dyDescent="0.2">
      <c r="A2348" t="s">
        <v>364</v>
      </c>
      <c r="B2348" s="243" t="str">
        <f>VLOOKUP(A2348,'Web Based Remittances'!A:C,3,0)</f>
        <v>550u834a</v>
      </c>
      <c r="C2348" t="s">
        <v>208</v>
      </c>
      <c r="D2348" t="s">
        <v>209</v>
      </c>
      <c r="E2348">
        <v>4190160</v>
      </c>
    </row>
    <row r="2349" spans="1:5" x14ac:dyDescent="0.2">
      <c r="A2349" t="s">
        <v>364</v>
      </c>
      <c r="B2349" s="243" t="str">
        <f>VLOOKUP(A2349,'Web Based Remittances'!A:C,3,0)</f>
        <v>550u834a</v>
      </c>
      <c r="C2349" t="s">
        <v>210</v>
      </c>
      <c r="D2349" t="s">
        <v>211</v>
      </c>
      <c r="E2349">
        <v>4190390</v>
      </c>
    </row>
    <row r="2350" spans="1:5" x14ac:dyDescent="0.2">
      <c r="A2350" t="s">
        <v>364</v>
      </c>
      <c r="B2350" s="243" t="str">
        <f>VLOOKUP(A2350,'Web Based Remittances'!A:C,3,0)</f>
        <v>550u834a</v>
      </c>
      <c r="C2350" t="s">
        <v>212</v>
      </c>
      <c r="D2350" t="s">
        <v>213</v>
      </c>
      <c r="E2350">
        <v>4191900</v>
      </c>
    </row>
    <row r="2351" spans="1:5" x14ac:dyDescent="0.2">
      <c r="A2351" t="s">
        <v>364</v>
      </c>
      <c r="B2351" s="243" t="str">
        <f>VLOOKUP(A2351,'Web Based Remittances'!A:C,3,0)</f>
        <v>550u834a</v>
      </c>
      <c r="C2351" t="s">
        <v>214</v>
      </c>
      <c r="D2351" t="s">
        <v>215</v>
      </c>
      <c r="E2351">
        <v>4191100</v>
      </c>
    </row>
    <row r="2352" spans="1:5" x14ac:dyDescent="0.2">
      <c r="A2352" t="s">
        <v>364</v>
      </c>
      <c r="B2352" s="243" t="str">
        <f>VLOOKUP(A2352,'Web Based Remittances'!A:C,3,0)</f>
        <v>550u834a</v>
      </c>
      <c r="C2352" t="s">
        <v>216</v>
      </c>
      <c r="D2352" t="s">
        <v>217</v>
      </c>
      <c r="E2352">
        <v>4191110</v>
      </c>
    </row>
    <row r="2353" spans="1:5" x14ac:dyDescent="0.2">
      <c r="A2353" t="s">
        <v>364</v>
      </c>
      <c r="B2353" s="243" t="str">
        <f>VLOOKUP(A2353,'Web Based Remittances'!A:C,3,0)</f>
        <v>550u834a</v>
      </c>
      <c r="C2353" t="s">
        <v>218</v>
      </c>
      <c r="D2353" t="s">
        <v>219</v>
      </c>
      <c r="E2353">
        <v>4191600</v>
      </c>
    </row>
    <row r="2354" spans="1:5" x14ac:dyDescent="0.2">
      <c r="A2354" t="s">
        <v>364</v>
      </c>
      <c r="B2354" s="243" t="str">
        <f>VLOOKUP(A2354,'Web Based Remittances'!A:C,3,0)</f>
        <v>550u834a</v>
      </c>
      <c r="C2354" t="s">
        <v>220</v>
      </c>
      <c r="D2354" t="s">
        <v>221</v>
      </c>
      <c r="E2354">
        <v>4191610</v>
      </c>
    </row>
    <row r="2355" spans="1:5" x14ac:dyDescent="0.2">
      <c r="A2355" t="s">
        <v>364</v>
      </c>
      <c r="B2355" s="243" t="str">
        <f>VLOOKUP(A2355,'Web Based Remittances'!A:C,3,0)</f>
        <v>550u834a</v>
      </c>
      <c r="C2355" t="s">
        <v>222</v>
      </c>
      <c r="D2355" t="s">
        <v>223</v>
      </c>
      <c r="E2355">
        <v>4190410</v>
      </c>
    </row>
    <row r="2356" spans="1:5" x14ac:dyDescent="0.2">
      <c r="A2356" t="s">
        <v>364</v>
      </c>
      <c r="B2356" s="243" t="str">
        <f>VLOOKUP(A2356,'Web Based Remittances'!A:C,3,0)</f>
        <v>550u834a</v>
      </c>
      <c r="C2356" t="s">
        <v>224</v>
      </c>
      <c r="D2356" t="s">
        <v>225</v>
      </c>
      <c r="E2356">
        <v>4190420</v>
      </c>
    </row>
    <row r="2357" spans="1:5" x14ac:dyDescent="0.2">
      <c r="A2357" t="s">
        <v>364</v>
      </c>
      <c r="B2357" s="243" t="str">
        <f>VLOOKUP(A2357,'Web Based Remittances'!A:C,3,0)</f>
        <v>550u834a</v>
      </c>
      <c r="C2357" t="s">
        <v>226</v>
      </c>
      <c r="D2357" t="s">
        <v>227</v>
      </c>
      <c r="E2357">
        <v>4190200</v>
      </c>
    </row>
    <row r="2358" spans="1:5" x14ac:dyDescent="0.2">
      <c r="A2358" t="s">
        <v>364</v>
      </c>
      <c r="B2358" s="243" t="str">
        <f>VLOOKUP(A2358,'Web Based Remittances'!A:C,3,0)</f>
        <v>550u834a</v>
      </c>
      <c r="C2358" t="s">
        <v>228</v>
      </c>
      <c r="D2358" t="s">
        <v>229</v>
      </c>
      <c r="E2358">
        <v>4190386</v>
      </c>
    </row>
    <row r="2359" spans="1:5" x14ac:dyDescent="0.2">
      <c r="A2359" t="s">
        <v>364</v>
      </c>
      <c r="B2359" s="243" t="str">
        <f>VLOOKUP(A2359,'Web Based Remittances'!A:C,3,0)</f>
        <v>550u834a</v>
      </c>
      <c r="C2359" t="s">
        <v>230</v>
      </c>
      <c r="D2359" t="s">
        <v>231</v>
      </c>
      <c r="E2359">
        <v>4190387</v>
      </c>
    </row>
    <row r="2360" spans="1:5" x14ac:dyDescent="0.2">
      <c r="A2360" t="s">
        <v>364</v>
      </c>
      <c r="B2360" s="243" t="str">
        <f>VLOOKUP(A2360,'Web Based Remittances'!A:C,3,0)</f>
        <v>550u834a</v>
      </c>
      <c r="C2360" t="s">
        <v>232</v>
      </c>
      <c r="D2360" t="s">
        <v>233</v>
      </c>
      <c r="E2360">
        <v>4190388</v>
      </c>
    </row>
    <row r="2361" spans="1:5" x14ac:dyDescent="0.2">
      <c r="A2361" t="s">
        <v>364</v>
      </c>
      <c r="B2361" s="243" t="str">
        <f>VLOOKUP(A2361,'Web Based Remittances'!A:C,3,0)</f>
        <v>550u834a</v>
      </c>
      <c r="C2361" t="s">
        <v>234</v>
      </c>
      <c r="D2361" t="s">
        <v>235</v>
      </c>
      <c r="E2361">
        <v>4190380</v>
      </c>
    </row>
    <row r="2362" spans="1:5" x14ac:dyDescent="0.2">
      <c r="A2362" t="s">
        <v>364</v>
      </c>
      <c r="B2362" s="243" t="str">
        <f>VLOOKUP(A2362,'Web Based Remittances'!A:C,3,0)</f>
        <v>550u834a</v>
      </c>
      <c r="C2362" t="s">
        <v>236</v>
      </c>
      <c r="D2362" t="s">
        <v>237</v>
      </c>
      <c r="E2362">
        <v>4190205</v>
      </c>
    </row>
    <row r="2363" spans="1:5" x14ac:dyDescent="0.2">
      <c r="A2363" t="s">
        <v>364</v>
      </c>
      <c r="B2363" s="243" t="str">
        <f>VLOOKUP(A2363,'Web Based Remittances'!A:C,3,0)</f>
        <v>550u834a</v>
      </c>
      <c r="C2363" t="s">
        <v>238</v>
      </c>
      <c r="D2363" t="s">
        <v>239</v>
      </c>
      <c r="E2363">
        <v>4190210</v>
      </c>
    </row>
    <row r="2364" spans="1:5" x14ac:dyDescent="0.2">
      <c r="A2364" t="s">
        <v>364</v>
      </c>
      <c r="B2364" s="243" t="str">
        <f>VLOOKUP(A2364,'Web Based Remittances'!A:C,3,0)</f>
        <v>550u834a</v>
      </c>
      <c r="C2364" t="s">
        <v>14</v>
      </c>
      <c r="D2364" t="s">
        <v>240</v>
      </c>
      <c r="E2364">
        <v>6110000</v>
      </c>
    </row>
    <row r="2365" spans="1:5" x14ac:dyDescent="0.2">
      <c r="A2365" t="s">
        <v>364</v>
      </c>
      <c r="B2365" s="243" t="str">
        <f>VLOOKUP(A2365,'Web Based Remittances'!A:C,3,0)</f>
        <v>550u834a</v>
      </c>
      <c r="C2365" t="s">
        <v>23</v>
      </c>
      <c r="D2365" t="s">
        <v>241</v>
      </c>
      <c r="E2365">
        <v>6110020</v>
      </c>
    </row>
    <row r="2366" spans="1:5" x14ac:dyDescent="0.2">
      <c r="A2366" t="s">
        <v>364</v>
      </c>
      <c r="B2366" s="243" t="str">
        <f>VLOOKUP(A2366,'Web Based Remittances'!A:C,3,0)</f>
        <v>550u834a</v>
      </c>
      <c r="C2366" t="s">
        <v>31</v>
      </c>
      <c r="D2366" t="s">
        <v>242</v>
      </c>
      <c r="E2366">
        <v>6110600</v>
      </c>
    </row>
    <row r="2367" spans="1:5" x14ac:dyDescent="0.2">
      <c r="A2367" t="s">
        <v>364</v>
      </c>
      <c r="B2367" s="243" t="str">
        <f>VLOOKUP(A2367,'Web Based Remittances'!A:C,3,0)</f>
        <v>550u834a</v>
      </c>
      <c r="C2367" t="s">
        <v>38</v>
      </c>
      <c r="D2367" t="s">
        <v>243</v>
      </c>
      <c r="E2367">
        <v>6110720</v>
      </c>
    </row>
    <row r="2368" spans="1:5" x14ac:dyDescent="0.2">
      <c r="A2368" t="s">
        <v>364</v>
      </c>
      <c r="B2368" s="243" t="str">
        <f>VLOOKUP(A2368,'Web Based Remittances'!A:C,3,0)</f>
        <v>550u834a</v>
      </c>
      <c r="C2368" t="s">
        <v>42</v>
      </c>
      <c r="D2368" t="s">
        <v>244</v>
      </c>
      <c r="E2368">
        <v>6110860</v>
      </c>
    </row>
    <row r="2369" spans="1:5" x14ac:dyDescent="0.2">
      <c r="A2369" t="s">
        <v>364</v>
      </c>
      <c r="B2369" s="243" t="str">
        <f>VLOOKUP(A2369,'Web Based Remittances'!A:C,3,0)</f>
        <v>550u834a</v>
      </c>
      <c r="C2369" t="s">
        <v>46</v>
      </c>
      <c r="D2369" t="s">
        <v>245</v>
      </c>
      <c r="E2369">
        <v>6110800</v>
      </c>
    </row>
    <row r="2370" spans="1:5" x14ac:dyDescent="0.2">
      <c r="A2370" t="s">
        <v>364</v>
      </c>
      <c r="B2370" s="243" t="str">
        <f>VLOOKUP(A2370,'Web Based Remittances'!A:C,3,0)</f>
        <v>550u834a</v>
      </c>
      <c r="C2370" t="s">
        <v>50</v>
      </c>
      <c r="D2370" t="s">
        <v>246</v>
      </c>
      <c r="E2370">
        <v>6110640</v>
      </c>
    </row>
    <row r="2371" spans="1:5" x14ac:dyDescent="0.2">
      <c r="A2371" t="s">
        <v>364</v>
      </c>
      <c r="B2371" s="243" t="str">
        <f>VLOOKUP(A2371,'Web Based Remittances'!A:C,3,0)</f>
        <v>550u834a</v>
      </c>
      <c r="C2371" t="s">
        <v>247</v>
      </c>
      <c r="D2371" t="s">
        <v>248</v>
      </c>
      <c r="E2371">
        <v>6116300</v>
      </c>
    </row>
    <row r="2372" spans="1:5" x14ac:dyDescent="0.2">
      <c r="A2372" t="s">
        <v>364</v>
      </c>
      <c r="B2372" s="243" t="str">
        <f>VLOOKUP(A2372,'Web Based Remittances'!A:C,3,0)</f>
        <v>550u834a</v>
      </c>
      <c r="C2372" t="s">
        <v>249</v>
      </c>
      <c r="D2372" t="s">
        <v>250</v>
      </c>
      <c r="E2372">
        <v>6116200</v>
      </c>
    </row>
    <row r="2373" spans="1:5" x14ac:dyDescent="0.2">
      <c r="A2373" t="s">
        <v>364</v>
      </c>
      <c r="B2373" s="243" t="str">
        <f>VLOOKUP(A2373,'Web Based Remittances'!A:C,3,0)</f>
        <v>550u834a</v>
      </c>
      <c r="C2373" t="s">
        <v>251</v>
      </c>
      <c r="D2373" t="s">
        <v>252</v>
      </c>
      <c r="E2373">
        <v>6116610</v>
      </c>
    </row>
    <row r="2374" spans="1:5" x14ac:dyDescent="0.2">
      <c r="A2374" t="s">
        <v>364</v>
      </c>
      <c r="B2374" s="243" t="str">
        <f>VLOOKUP(A2374,'Web Based Remittances'!A:C,3,0)</f>
        <v>550u834a</v>
      </c>
      <c r="C2374" t="s">
        <v>253</v>
      </c>
      <c r="D2374" t="s">
        <v>254</v>
      </c>
      <c r="E2374">
        <v>6116600</v>
      </c>
    </row>
    <row r="2375" spans="1:5" x14ac:dyDescent="0.2">
      <c r="A2375" t="s">
        <v>364</v>
      </c>
      <c r="B2375" s="243" t="str">
        <f>VLOOKUP(A2375,'Web Based Remittances'!A:C,3,0)</f>
        <v>550u834a</v>
      </c>
      <c r="C2375" t="s">
        <v>255</v>
      </c>
      <c r="D2375" t="s">
        <v>256</v>
      </c>
      <c r="E2375">
        <v>6121000</v>
      </c>
    </row>
    <row r="2376" spans="1:5" x14ac:dyDescent="0.2">
      <c r="A2376" t="s">
        <v>364</v>
      </c>
      <c r="B2376" s="243" t="str">
        <f>VLOOKUP(A2376,'Web Based Remittances'!A:C,3,0)</f>
        <v>550u834a</v>
      </c>
      <c r="C2376" t="s">
        <v>257</v>
      </c>
      <c r="D2376" t="s">
        <v>258</v>
      </c>
      <c r="E2376">
        <v>6122310</v>
      </c>
    </row>
    <row r="2377" spans="1:5" x14ac:dyDescent="0.2">
      <c r="A2377" t="s">
        <v>364</v>
      </c>
      <c r="B2377" s="243" t="str">
        <f>VLOOKUP(A2377,'Web Based Remittances'!A:C,3,0)</f>
        <v>550u834a</v>
      </c>
      <c r="C2377" t="s">
        <v>259</v>
      </c>
      <c r="D2377" t="s">
        <v>260</v>
      </c>
      <c r="E2377">
        <v>6122110</v>
      </c>
    </row>
    <row r="2378" spans="1:5" x14ac:dyDescent="0.2">
      <c r="A2378" t="s">
        <v>364</v>
      </c>
      <c r="B2378" s="243" t="str">
        <f>VLOOKUP(A2378,'Web Based Remittances'!A:C,3,0)</f>
        <v>550u834a</v>
      </c>
      <c r="C2378" t="s">
        <v>261</v>
      </c>
      <c r="D2378" t="s">
        <v>262</v>
      </c>
      <c r="E2378">
        <v>6120800</v>
      </c>
    </row>
    <row r="2379" spans="1:5" x14ac:dyDescent="0.2">
      <c r="A2379" t="s">
        <v>364</v>
      </c>
      <c r="B2379" s="243" t="str">
        <f>VLOOKUP(A2379,'Web Based Remittances'!A:C,3,0)</f>
        <v>550u834a</v>
      </c>
      <c r="C2379" t="s">
        <v>263</v>
      </c>
      <c r="D2379" t="s">
        <v>264</v>
      </c>
      <c r="E2379">
        <v>6120220</v>
      </c>
    </row>
    <row r="2380" spans="1:5" x14ac:dyDescent="0.2">
      <c r="A2380" t="s">
        <v>364</v>
      </c>
      <c r="B2380" s="243" t="str">
        <f>VLOOKUP(A2380,'Web Based Remittances'!A:C,3,0)</f>
        <v>550u834a</v>
      </c>
      <c r="C2380" t="s">
        <v>265</v>
      </c>
      <c r="D2380" t="s">
        <v>266</v>
      </c>
      <c r="E2380">
        <v>6120600</v>
      </c>
    </row>
    <row r="2381" spans="1:5" x14ac:dyDescent="0.2">
      <c r="A2381" t="s">
        <v>364</v>
      </c>
      <c r="B2381" s="243" t="str">
        <f>VLOOKUP(A2381,'Web Based Remittances'!A:C,3,0)</f>
        <v>550u834a</v>
      </c>
      <c r="C2381" t="s">
        <v>267</v>
      </c>
      <c r="D2381" t="s">
        <v>268</v>
      </c>
      <c r="E2381">
        <v>6120400</v>
      </c>
    </row>
    <row r="2382" spans="1:5" x14ac:dyDescent="0.2">
      <c r="A2382" t="s">
        <v>364</v>
      </c>
      <c r="B2382" s="243" t="str">
        <f>VLOOKUP(A2382,'Web Based Remittances'!A:C,3,0)</f>
        <v>550u834a</v>
      </c>
      <c r="C2382" t="s">
        <v>269</v>
      </c>
      <c r="D2382" t="s">
        <v>270</v>
      </c>
      <c r="E2382">
        <v>6140130</v>
      </c>
    </row>
    <row r="2383" spans="1:5" x14ac:dyDescent="0.2">
      <c r="A2383" t="s">
        <v>364</v>
      </c>
      <c r="B2383" s="243" t="str">
        <f>VLOOKUP(A2383,'Web Based Remittances'!A:C,3,0)</f>
        <v>550u834a</v>
      </c>
      <c r="C2383" t="s">
        <v>271</v>
      </c>
      <c r="D2383" t="s">
        <v>272</v>
      </c>
      <c r="E2383">
        <v>6142460</v>
      </c>
    </row>
    <row r="2384" spans="1:5" x14ac:dyDescent="0.2">
      <c r="A2384" t="s">
        <v>364</v>
      </c>
      <c r="B2384" s="243" t="str">
        <f>VLOOKUP(A2384,'Web Based Remittances'!A:C,3,0)</f>
        <v>550u834a</v>
      </c>
      <c r="C2384" t="s">
        <v>273</v>
      </c>
      <c r="D2384" t="s">
        <v>274</v>
      </c>
      <c r="E2384">
        <v>6142431</v>
      </c>
    </row>
    <row r="2385" spans="1:5" x14ac:dyDescent="0.2">
      <c r="A2385" t="s">
        <v>364</v>
      </c>
      <c r="B2385" s="243" t="str">
        <f>VLOOKUP(A2385,'Web Based Remittances'!A:C,3,0)</f>
        <v>550u834a</v>
      </c>
      <c r="C2385" t="s">
        <v>275</v>
      </c>
      <c r="D2385" t="s">
        <v>276</v>
      </c>
      <c r="E2385">
        <v>6142432</v>
      </c>
    </row>
    <row r="2386" spans="1:5" x14ac:dyDescent="0.2">
      <c r="A2386" t="s">
        <v>364</v>
      </c>
      <c r="B2386" s="243" t="str">
        <f>VLOOKUP(A2386,'Web Based Remittances'!A:C,3,0)</f>
        <v>550u834a</v>
      </c>
      <c r="C2386" t="s">
        <v>277</v>
      </c>
      <c r="D2386" t="s">
        <v>278</v>
      </c>
      <c r="E2386">
        <v>6142430</v>
      </c>
    </row>
    <row r="2387" spans="1:5" x14ac:dyDescent="0.2">
      <c r="A2387" t="s">
        <v>364</v>
      </c>
      <c r="B2387" s="243" t="str">
        <f>VLOOKUP(A2387,'Web Based Remittances'!A:C,3,0)</f>
        <v>550u834a</v>
      </c>
      <c r="C2387" t="s">
        <v>279</v>
      </c>
      <c r="D2387" t="s">
        <v>280</v>
      </c>
      <c r="E2387">
        <v>6142433</v>
      </c>
    </row>
    <row r="2388" spans="1:5" x14ac:dyDescent="0.2">
      <c r="A2388" t="s">
        <v>364</v>
      </c>
      <c r="B2388" s="243" t="str">
        <f>VLOOKUP(A2388,'Web Based Remittances'!A:C,3,0)</f>
        <v>550u834a</v>
      </c>
      <c r="C2388" t="s">
        <v>281</v>
      </c>
      <c r="D2388" t="s">
        <v>282</v>
      </c>
      <c r="E2388">
        <v>6142440</v>
      </c>
    </row>
    <row r="2389" spans="1:5" x14ac:dyDescent="0.2">
      <c r="A2389" t="s">
        <v>364</v>
      </c>
      <c r="B2389" s="243" t="str">
        <f>VLOOKUP(A2389,'Web Based Remittances'!A:C,3,0)</f>
        <v>550u834a</v>
      </c>
      <c r="C2389" t="s">
        <v>283</v>
      </c>
      <c r="D2389" t="s">
        <v>284</v>
      </c>
      <c r="E2389">
        <v>6142434</v>
      </c>
    </row>
    <row r="2390" spans="1:5" x14ac:dyDescent="0.2">
      <c r="A2390" t="s">
        <v>364</v>
      </c>
      <c r="B2390" s="243" t="str">
        <f>VLOOKUP(A2390,'Web Based Remittances'!A:C,3,0)</f>
        <v>550u834a</v>
      </c>
      <c r="C2390" t="s">
        <v>285</v>
      </c>
      <c r="D2390" t="s">
        <v>286</v>
      </c>
      <c r="E2390">
        <v>6146100</v>
      </c>
    </row>
    <row r="2391" spans="1:5" x14ac:dyDescent="0.2">
      <c r="A2391" t="s">
        <v>364</v>
      </c>
      <c r="B2391" s="243" t="str">
        <f>VLOOKUP(A2391,'Web Based Remittances'!A:C,3,0)</f>
        <v>550u834a</v>
      </c>
      <c r="C2391" t="s">
        <v>287</v>
      </c>
      <c r="D2391" t="s">
        <v>288</v>
      </c>
      <c r="E2391">
        <v>6140000</v>
      </c>
    </row>
    <row r="2392" spans="1:5" x14ac:dyDescent="0.2">
      <c r="A2392" t="s">
        <v>364</v>
      </c>
      <c r="B2392" s="243" t="str">
        <f>VLOOKUP(A2392,'Web Based Remittances'!A:C,3,0)</f>
        <v>550u834a</v>
      </c>
      <c r="C2392" t="s">
        <v>289</v>
      </c>
      <c r="D2392" t="s">
        <v>290</v>
      </c>
      <c r="E2392">
        <v>6121600</v>
      </c>
    </row>
    <row r="2393" spans="1:5" x14ac:dyDescent="0.2">
      <c r="A2393" t="s">
        <v>364</v>
      </c>
      <c r="B2393" s="243" t="str">
        <f>VLOOKUP(A2393,'Web Based Remittances'!A:C,3,0)</f>
        <v>550u834a</v>
      </c>
      <c r="C2393" t="s">
        <v>291</v>
      </c>
      <c r="D2393" t="s">
        <v>292</v>
      </c>
      <c r="E2393">
        <v>6151110</v>
      </c>
    </row>
    <row r="2394" spans="1:5" x14ac:dyDescent="0.2">
      <c r="A2394" t="s">
        <v>364</v>
      </c>
      <c r="B2394" s="243" t="str">
        <f>VLOOKUP(A2394,'Web Based Remittances'!A:C,3,0)</f>
        <v>550u834a</v>
      </c>
      <c r="C2394" t="s">
        <v>293</v>
      </c>
      <c r="D2394" t="s">
        <v>294</v>
      </c>
      <c r="E2394">
        <v>6140200</v>
      </c>
    </row>
    <row r="2395" spans="1:5" x14ac:dyDescent="0.2">
      <c r="A2395" t="s">
        <v>364</v>
      </c>
      <c r="B2395" s="243" t="str">
        <f>VLOOKUP(A2395,'Web Based Remittances'!A:C,3,0)</f>
        <v>550u834a</v>
      </c>
      <c r="C2395" t="s">
        <v>295</v>
      </c>
      <c r="D2395" t="s">
        <v>296</v>
      </c>
      <c r="E2395">
        <v>6111000</v>
      </c>
    </row>
    <row r="2396" spans="1:5" x14ac:dyDescent="0.2">
      <c r="A2396" t="s">
        <v>364</v>
      </c>
      <c r="B2396" s="243" t="str">
        <f>VLOOKUP(A2396,'Web Based Remittances'!A:C,3,0)</f>
        <v>550u834a</v>
      </c>
      <c r="C2396" t="s">
        <v>297</v>
      </c>
      <c r="D2396" t="s">
        <v>298</v>
      </c>
      <c r="E2396">
        <v>6170100</v>
      </c>
    </row>
    <row r="2397" spans="1:5" x14ac:dyDescent="0.2">
      <c r="A2397" t="s">
        <v>364</v>
      </c>
      <c r="B2397" s="243" t="str">
        <f>VLOOKUP(A2397,'Web Based Remittances'!A:C,3,0)</f>
        <v>550u834a</v>
      </c>
      <c r="C2397" t="s">
        <v>299</v>
      </c>
      <c r="D2397" t="s">
        <v>300</v>
      </c>
      <c r="E2397">
        <v>6170110</v>
      </c>
    </row>
    <row r="2398" spans="1:5" x14ac:dyDescent="0.2">
      <c r="A2398" t="s">
        <v>364</v>
      </c>
      <c r="B2398" s="243" t="str">
        <f>VLOOKUP(A2398,'Web Based Remittances'!A:C,3,0)</f>
        <v>550u834a</v>
      </c>
      <c r="C2398" t="s">
        <v>301</v>
      </c>
      <c r="D2398" t="s">
        <v>302</v>
      </c>
      <c r="E2398">
        <v>6181400</v>
      </c>
    </row>
    <row r="2399" spans="1:5" x14ac:dyDescent="0.2">
      <c r="A2399" t="s">
        <v>364</v>
      </c>
      <c r="B2399" s="243" t="str">
        <f>VLOOKUP(A2399,'Web Based Remittances'!A:C,3,0)</f>
        <v>550u834a</v>
      </c>
      <c r="C2399" t="s">
        <v>303</v>
      </c>
      <c r="D2399" t="s">
        <v>304</v>
      </c>
      <c r="E2399">
        <v>6181500</v>
      </c>
    </row>
    <row r="2400" spans="1:5" x14ac:dyDescent="0.2">
      <c r="A2400" t="s">
        <v>364</v>
      </c>
      <c r="B2400" s="243" t="str">
        <f>VLOOKUP(A2400,'Web Based Remittances'!A:C,3,0)</f>
        <v>550u834a</v>
      </c>
      <c r="C2400" t="s">
        <v>305</v>
      </c>
      <c r="D2400" t="s">
        <v>306</v>
      </c>
      <c r="E2400">
        <v>6110610</v>
      </c>
    </row>
    <row r="2401" spans="1:5" x14ac:dyDescent="0.2">
      <c r="A2401" t="s">
        <v>364</v>
      </c>
      <c r="B2401" s="243" t="str">
        <f>VLOOKUP(A2401,'Web Based Remittances'!A:C,3,0)</f>
        <v>550u834a</v>
      </c>
      <c r="C2401" t="s">
        <v>307</v>
      </c>
      <c r="D2401" t="s">
        <v>308</v>
      </c>
      <c r="E2401">
        <v>6122340</v>
      </c>
    </row>
    <row r="2402" spans="1:5" x14ac:dyDescent="0.2">
      <c r="A2402" t="s">
        <v>364</v>
      </c>
      <c r="B2402" s="243" t="str">
        <f>VLOOKUP(A2402,'Web Based Remittances'!A:C,3,0)</f>
        <v>550u834a</v>
      </c>
      <c r="C2402" t="s">
        <v>309</v>
      </c>
      <c r="D2402" t="s">
        <v>310</v>
      </c>
      <c r="E2402">
        <v>4190170</v>
      </c>
    </row>
    <row r="2403" spans="1:5" x14ac:dyDescent="0.2">
      <c r="A2403" t="s">
        <v>364</v>
      </c>
      <c r="B2403" s="243" t="str">
        <f>VLOOKUP(A2403,'Web Based Remittances'!A:C,3,0)</f>
        <v>550u834a</v>
      </c>
      <c r="C2403" t="s">
        <v>311</v>
      </c>
      <c r="D2403" t="s">
        <v>312</v>
      </c>
      <c r="E2403">
        <v>4190430</v>
      </c>
    </row>
    <row r="2404" spans="1:5" x14ac:dyDescent="0.2">
      <c r="A2404" t="s">
        <v>364</v>
      </c>
      <c r="B2404" s="243" t="str">
        <f>VLOOKUP(A2404,'Web Based Remittances'!A:C,3,0)</f>
        <v>550u834a</v>
      </c>
      <c r="C2404" t="s">
        <v>313</v>
      </c>
      <c r="D2404" t="s">
        <v>314</v>
      </c>
      <c r="E2404">
        <v>6181510</v>
      </c>
    </row>
    <row r="2405" spans="1:5" x14ac:dyDescent="0.2">
      <c r="A2405" t="s">
        <v>364</v>
      </c>
      <c r="B2405" s="243" t="str">
        <f>VLOOKUP(A2405,'Web Based Remittances'!A:C,3,0)</f>
        <v>550u834a</v>
      </c>
      <c r="C2405" t="s">
        <v>315</v>
      </c>
      <c r="D2405" t="s">
        <v>316</v>
      </c>
      <c r="E2405">
        <v>6180210</v>
      </c>
    </row>
    <row r="2406" spans="1:5" x14ac:dyDescent="0.2">
      <c r="A2406" t="s">
        <v>364</v>
      </c>
      <c r="B2406" s="243" t="str">
        <f>VLOOKUP(A2406,'Web Based Remittances'!A:C,3,0)</f>
        <v>550u834a</v>
      </c>
      <c r="C2406" t="s">
        <v>317</v>
      </c>
      <c r="D2406" t="s">
        <v>318</v>
      </c>
      <c r="E2406">
        <v>6180200</v>
      </c>
    </row>
    <row r="2407" spans="1:5" x14ac:dyDescent="0.2">
      <c r="A2407" t="s">
        <v>364</v>
      </c>
      <c r="B2407" s="243" t="str">
        <f>VLOOKUP(A2407,'Web Based Remittances'!A:C,3,0)</f>
        <v>550u834a</v>
      </c>
      <c r="C2407" t="s">
        <v>319</v>
      </c>
      <c r="D2407" t="s">
        <v>320</v>
      </c>
      <c r="E2407">
        <v>6180230</v>
      </c>
    </row>
    <row r="2408" spans="1:5" x14ac:dyDescent="0.2">
      <c r="A2408" t="s">
        <v>364</v>
      </c>
      <c r="B2408" s="243" t="str">
        <f>VLOOKUP(A2408,'Web Based Remittances'!A:C,3,0)</f>
        <v>550u834a</v>
      </c>
      <c r="C2408" t="s">
        <v>321</v>
      </c>
      <c r="D2408" t="s">
        <v>272</v>
      </c>
      <c r="E2408">
        <v>6180260</v>
      </c>
    </row>
    <row r="2409" spans="1:5" x14ac:dyDescent="0.2">
      <c r="A2409" t="s">
        <v>364</v>
      </c>
      <c r="B2409" s="243" t="str">
        <f>VLOOKUP(A2409,'Web Based Remittances'!A:C,3,0)</f>
        <v>550u834a</v>
      </c>
      <c r="C2409" t="s">
        <v>322</v>
      </c>
      <c r="D2409" t="s">
        <v>323</v>
      </c>
      <c r="E2409">
        <v>6180261</v>
      </c>
    </row>
    <row r="2410" spans="1:5" x14ac:dyDescent="0.2">
      <c r="A2410" t="s">
        <v>364</v>
      </c>
      <c r="B2410" s="243" t="str">
        <f>VLOOKUP(A2410,'Web Based Remittances'!A:C,3,0)</f>
        <v>550u834a</v>
      </c>
      <c r="C2410" t="s">
        <v>324</v>
      </c>
      <c r="D2410" t="s">
        <v>325</v>
      </c>
      <c r="E2410">
        <v>6180262</v>
      </c>
    </row>
    <row r="2411" spans="1:5" x14ac:dyDescent="0.2">
      <c r="A2411" t="s">
        <v>364</v>
      </c>
      <c r="B2411" s="243" t="str">
        <f>VLOOKUP(A2411,'Web Based Remittances'!A:C,3,0)</f>
        <v>550u834a</v>
      </c>
      <c r="C2411" t="s">
        <v>326</v>
      </c>
      <c r="D2411" t="s">
        <v>280</v>
      </c>
      <c r="E2411">
        <v>6180263</v>
      </c>
    </row>
    <row r="2412" spans="1:5" x14ac:dyDescent="0.2">
      <c r="A2412" t="s">
        <v>364</v>
      </c>
      <c r="B2412" s="243" t="str">
        <f>VLOOKUP(A2412,'Web Based Remittances'!A:C,3,0)</f>
        <v>550u834a</v>
      </c>
      <c r="C2412" t="s">
        <v>327</v>
      </c>
      <c r="D2412" t="s">
        <v>328</v>
      </c>
      <c r="E2412">
        <v>6180264</v>
      </c>
    </row>
    <row r="2413" spans="1:5" x14ac:dyDescent="0.2">
      <c r="A2413" t="s">
        <v>365</v>
      </c>
      <c r="B2413" s="243" t="str">
        <f>VLOOKUP(A2413,'Web Based Remittances'!A:C,3,0)</f>
        <v>694c861d</v>
      </c>
      <c r="C2413" t="s">
        <v>200</v>
      </c>
      <c r="D2413" t="s">
        <v>201</v>
      </c>
      <c r="E2413">
        <v>4190105</v>
      </c>
    </row>
    <row r="2414" spans="1:5" x14ac:dyDescent="0.2">
      <c r="A2414" t="s">
        <v>365</v>
      </c>
      <c r="B2414" s="243" t="str">
        <f>VLOOKUP(A2414,'Web Based Remittances'!A:C,3,0)</f>
        <v>694c861d</v>
      </c>
      <c r="C2414" t="s">
        <v>202</v>
      </c>
      <c r="D2414" t="s">
        <v>203</v>
      </c>
      <c r="E2414">
        <v>4190110</v>
      </c>
    </row>
    <row r="2415" spans="1:5" x14ac:dyDescent="0.2">
      <c r="A2415" t="s">
        <v>365</v>
      </c>
      <c r="B2415" s="243" t="str">
        <f>VLOOKUP(A2415,'Web Based Remittances'!A:C,3,0)</f>
        <v>694c861d</v>
      </c>
      <c r="C2415" t="s">
        <v>204</v>
      </c>
      <c r="D2415" t="s">
        <v>205</v>
      </c>
      <c r="E2415">
        <v>4190120</v>
      </c>
    </row>
    <row r="2416" spans="1:5" x14ac:dyDescent="0.2">
      <c r="A2416" t="s">
        <v>365</v>
      </c>
      <c r="B2416" s="243" t="str">
        <f>VLOOKUP(A2416,'Web Based Remittances'!A:C,3,0)</f>
        <v>694c861d</v>
      </c>
      <c r="C2416" t="s">
        <v>206</v>
      </c>
      <c r="D2416" t="s">
        <v>207</v>
      </c>
      <c r="E2416">
        <v>4190140</v>
      </c>
    </row>
    <row r="2417" spans="1:5" x14ac:dyDescent="0.2">
      <c r="A2417" t="s">
        <v>365</v>
      </c>
      <c r="B2417" s="243" t="str">
        <f>VLOOKUP(A2417,'Web Based Remittances'!A:C,3,0)</f>
        <v>694c861d</v>
      </c>
      <c r="C2417" t="s">
        <v>208</v>
      </c>
      <c r="D2417" t="s">
        <v>209</v>
      </c>
      <c r="E2417">
        <v>4190160</v>
      </c>
    </row>
    <row r="2418" spans="1:5" x14ac:dyDescent="0.2">
      <c r="A2418" t="s">
        <v>365</v>
      </c>
      <c r="B2418" s="243" t="str">
        <f>VLOOKUP(A2418,'Web Based Remittances'!A:C,3,0)</f>
        <v>694c861d</v>
      </c>
      <c r="C2418" t="s">
        <v>210</v>
      </c>
      <c r="D2418" t="s">
        <v>211</v>
      </c>
      <c r="E2418">
        <v>4190390</v>
      </c>
    </row>
    <row r="2419" spans="1:5" x14ac:dyDescent="0.2">
      <c r="A2419" t="s">
        <v>365</v>
      </c>
      <c r="B2419" s="243" t="str">
        <f>VLOOKUP(A2419,'Web Based Remittances'!A:C,3,0)</f>
        <v>694c861d</v>
      </c>
      <c r="C2419" t="s">
        <v>212</v>
      </c>
      <c r="D2419" t="s">
        <v>213</v>
      </c>
      <c r="E2419">
        <v>4191900</v>
      </c>
    </row>
    <row r="2420" spans="1:5" x14ac:dyDescent="0.2">
      <c r="A2420" t="s">
        <v>365</v>
      </c>
      <c r="B2420" s="243" t="str">
        <f>VLOOKUP(A2420,'Web Based Remittances'!A:C,3,0)</f>
        <v>694c861d</v>
      </c>
      <c r="C2420" t="s">
        <v>214</v>
      </c>
      <c r="D2420" t="s">
        <v>215</v>
      </c>
      <c r="E2420">
        <v>4191100</v>
      </c>
    </row>
    <row r="2421" spans="1:5" x14ac:dyDescent="0.2">
      <c r="A2421" t="s">
        <v>365</v>
      </c>
      <c r="B2421" s="243" t="str">
        <f>VLOOKUP(A2421,'Web Based Remittances'!A:C,3,0)</f>
        <v>694c861d</v>
      </c>
      <c r="C2421" t="s">
        <v>216</v>
      </c>
      <c r="D2421" t="s">
        <v>217</v>
      </c>
      <c r="E2421">
        <v>4191110</v>
      </c>
    </row>
    <row r="2422" spans="1:5" x14ac:dyDescent="0.2">
      <c r="A2422" t="s">
        <v>365</v>
      </c>
      <c r="B2422" s="243" t="str">
        <f>VLOOKUP(A2422,'Web Based Remittances'!A:C,3,0)</f>
        <v>694c861d</v>
      </c>
      <c r="C2422" t="s">
        <v>218</v>
      </c>
      <c r="D2422" t="s">
        <v>219</v>
      </c>
      <c r="E2422">
        <v>4191600</v>
      </c>
    </row>
    <row r="2423" spans="1:5" x14ac:dyDescent="0.2">
      <c r="A2423" t="s">
        <v>365</v>
      </c>
      <c r="B2423" s="243" t="str">
        <f>VLOOKUP(A2423,'Web Based Remittances'!A:C,3,0)</f>
        <v>694c861d</v>
      </c>
      <c r="C2423" t="s">
        <v>220</v>
      </c>
      <c r="D2423" t="s">
        <v>221</v>
      </c>
      <c r="E2423">
        <v>4191610</v>
      </c>
    </row>
    <row r="2424" spans="1:5" x14ac:dyDescent="0.2">
      <c r="A2424" t="s">
        <v>365</v>
      </c>
      <c r="B2424" s="243" t="str">
        <f>VLOOKUP(A2424,'Web Based Remittances'!A:C,3,0)</f>
        <v>694c861d</v>
      </c>
      <c r="C2424" t="s">
        <v>222</v>
      </c>
      <c r="D2424" t="s">
        <v>223</v>
      </c>
      <c r="E2424">
        <v>4190410</v>
      </c>
    </row>
    <row r="2425" spans="1:5" x14ac:dyDescent="0.2">
      <c r="A2425" t="s">
        <v>365</v>
      </c>
      <c r="B2425" s="243" t="str">
        <f>VLOOKUP(A2425,'Web Based Remittances'!A:C,3,0)</f>
        <v>694c861d</v>
      </c>
      <c r="C2425" t="s">
        <v>224</v>
      </c>
      <c r="D2425" t="s">
        <v>225</v>
      </c>
      <c r="E2425">
        <v>4190420</v>
      </c>
    </row>
    <row r="2426" spans="1:5" x14ac:dyDescent="0.2">
      <c r="A2426" t="s">
        <v>365</v>
      </c>
      <c r="B2426" s="243" t="str">
        <f>VLOOKUP(A2426,'Web Based Remittances'!A:C,3,0)</f>
        <v>694c861d</v>
      </c>
      <c r="C2426" t="s">
        <v>226</v>
      </c>
      <c r="D2426" t="s">
        <v>227</v>
      </c>
      <c r="E2426">
        <v>4190200</v>
      </c>
    </row>
    <row r="2427" spans="1:5" x14ac:dyDescent="0.2">
      <c r="A2427" t="s">
        <v>365</v>
      </c>
      <c r="B2427" s="243" t="str">
        <f>VLOOKUP(A2427,'Web Based Remittances'!A:C,3,0)</f>
        <v>694c861d</v>
      </c>
      <c r="C2427" t="s">
        <v>228</v>
      </c>
      <c r="D2427" t="s">
        <v>229</v>
      </c>
      <c r="E2427">
        <v>4190386</v>
      </c>
    </row>
    <row r="2428" spans="1:5" x14ac:dyDescent="0.2">
      <c r="A2428" t="s">
        <v>365</v>
      </c>
      <c r="B2428" s="243" t="str">
        <f>VLOOKUP(A2428,'Web Based Remittances'!A:C,3,0)</f>
        <v>694c861d</v>
      </c>
      <c r="C2428" t="s">
        <v>230</v>
      </c>
      <c r="D2428" t="s">
        <v>231</v>
      </c>
      <c r="E2428">
        <v>4190387</v>
      </c>
    </row>
    <row r="2429" spans="1:5" x14ac:dyDescent="0.2">
      <c r="A2429" t="s">
        <v>365</v>
      </c>
      <c r="B2429" s="243" t="str">
        <f>VLOOKUP(A2429,'Web Based Remittances'!A:C,3,0)</f>
        <v>694c861d</v>
      </c>
      <c r="C2429" t="s">
        <v>232</v>
      </c>
      <c r="D2429" t="s">
        <v>233</v>
      </c>
      <c r="E2429">
        <v>4190388</v>
      </c>
    </row>
    <row r="2430" spans="1:5" x14ac:dyDescent="0.2">
      <c r="A2430" t="s">
        <v>365</v>
      </c>
      <c r="B2430" s="243" t="str">
        <f>VLOOKUP(A2430,'Web Based Remittances'!A:C,3,0)</f>
        <v>694c861d</v>
      </c>
      <c r="C2430" t="s">
        <v>234</v>
      </c>
      <c r="D2430" t="s">
        <v>235</v>
      </c>
      <c r="E2430">
        <v>4190380</v>
      </c>
    </row>
    <row r="2431" spans="1:5" x14ac:dyDescent="0.2">
      <c r="A2431" t="s">
        <v>365</v>
      </c>
      <c r="B2431" s="243" t="str">
        <f>VLOOKUP(A2431,'Web Based Remittances'!A:C,3,0)</f>
        <v>694c861d</v>
      </c>
      <c r="C2431" t="s">
        <v>236</v>
      </c>
      <c r="D2431" t="s">
        <v>237</v>
      </c>
      <c r="E2431">
        <v>4190205</v>
      </c>
    </row>
    <row r="2432" spans="1:5" x14ac:dyDescent="0.2">
      <c r="A2432" t="s">
        <v>365</v>
      </c>
      <c r="B2432" s="243" t="str">
        <f>VLOOKUP(A2432,'Web Based Remittances'!A:C,3,0)</f>
        <v>694c861d</v>
      </c>
      <c r="C2432" t="s">
        <v>238</v>
      </c>
      <c r="D2432" t="s">
        <v>239</v>
      </c>
      <c r="E2432">
        <v>4190210</v>
      </c>
    </row>
    <row r="2433" spans="1:5" x14ac:dyDescent="0.2">
      <c r="A2433" t="s">
        <v>365</v>
      </c>
      <c r="B2433" s="243" t="str">
        <f>VLOOKUP(A2433,'Web Based Remittances'!A:C,3,0)</f>
        <v>694c861d</v>
      </c>
      <c r="C2433" t="s">
        <v>14</v>
      </c>
      <c r="D2433" t="s">
        <v>240</v>
      </c>
      <c r="E2433">
        <v>6110000</v>
      </c>
    </row>
    <row r="2434" spans="1:5" x14ac:dyDescent="0.2">
      <c r="A2434" t="s">
        <v>365</v>
      </c>
      <c r="B2434" s="243" t="str">
        <f>VLOOKUP(A2434,'Web Based Remittances'!A:C,3,0)</f>
        <v>694c861d</v>
      </c>
      <c r="C2434" t="s">
        <v>23</v>
      </c>
      <c r="D2434" t="s">
        <v>241</v>
      </c>
      <c r="E2434">
        <v>6110020</v>
      </c>
    </row>
    <row r="2435" spans="1:5" x14ac:dyDescent="0.2">
      <c r="A2435" t="s">
        <v>365</v>
      </c>
      <c r="B2435" s="243" t="str">
        <f>VLOOKUP(A2435,'Web Based Remittances'!A:C,3,0)</f>
        <v>694c861d</v>
      </c>
      <c r="C2435" t="s">
        <v>31</v>
      </c>
      <c r="D2435" t="s">
        <v>242</v>
      </c>
      <c r="E2435">
        <v>6110600</v>
      </c>
    </row>
    <row r="2436" spans="1:5" x14ac:dyDescent="0.2">
      <c r="A2436" t="s">
        <v>365</v>
      </c>
      <c r="B2436" s="243" t="str">
        <f>VLOOKUP(A2436,'Web Based Remittances'!A:C,3,0)</f>
        <v>694c861d</v>
      </c>
      <c r="C2436" t="s">
        <v>38</v>
      </c>
      <c r="D2436" t="s">
        <v>243</v>
      </c>
      <c r="E2436">
        <v>6110720</v>
      </c>
    </row>
    <row r="2437" spans="1:5" x14ac:dyDescent="0.2">
      <c r="A2437" t="s">
        <v>365</v>
      </c>
      <c r="B2437" s="243" t="str">
        <f>VLOOKUP(A2437,'Web Based Remittances'!A:C,3,0)</f>
        <v>694c861d</v>
      </c>
      <c r="C2437" t="s">
        <v>42</v>
      </c>
      <c r="D2437" t="s">
        <v>244</v>
      </c>
      <c r="E2437">
        <v>6110860</v>
      </c>
    </row>
    <row r="2438" spans="1:5" x14ac:dyDescent="0.2">
      <c r="A2438" t="s">
        <v>365</v>
      </c>
      <c r="B2438" s="243" t="str">
        <f>VLOOKUP(A2438,'Web Based Remittances'!A:C,3,0)</f>
        <v>694c861d</v>
      </c>
      <c r="C2438" t="s">
        <v>46</v>
      </c>
      <c r="D2438" t="s">
        <v>245</v>
      </c>
      <c r="E2438">
        <v>6110800</v>
      </c>
    </row>
    <row r="2439" spans="1:5" x14ac:dyDescent="0.2">
      <c r="A2439" t="s">
        <v>365</v>
      </c>
      <c r="B2439" s="243" t="str">
        <f>VLOOKUP(A2439,'Web Based Remittances'!A:C,3,0)</f>
        <v>694c861d</v>
      </c>
      <c r="C2439" t="s">
        <v>50</v>
      </c>
      <c r="D2439" t="s">
        <v>246</v>
      </c>
      <c r="E2439">
        <v>6110640</v>
      </c>
    </row>
    <row r="2440" spans="1:5" x14ac:dyDescent="0.2">
      <c r="A2440" t="s">
        <v>365</v>
      </c>
      <c r="B2440" s="243" t="str">
        <f>VLOOKUP(A2440,'Web Based Remittances'!A:C,3,0)</f>
        <v>694c861d</v>
      </c>
      <c r="C2440" t="s">
        <v>247</v>
      </c>
      <c r="D2440" t="s">
        <v>248</v>
      </c>
      <c r="E2440">
        <v>6116300</v>
      </c>
    </row>
    <row r="2441" spans="1:5" x14ac:dyDescent="0.2">
      <c r="A2441" t="s">
        <v>365</v>
      </c>
      <c r="B2441" s="243" t="str">
        <f>VLOOKUP(A2441,'Web Based Remittances'!A:C,3,0)</f>
        <v>694c861d</v>
      </c>
      <c r="C2441" t="s">
        <v>249</v>
      </c>
      <c r="D2441" t="s">
        <v>250</v>
      </c>
      <c r="E2441">
        <v>6116200</v>
      </c>
    </row>
    <row r="2442" spans="1:5" x14ac:dyDescent="0.2">
      <c r="A2442" t="s">
        <v>365</v>
      </c>
      <c r="B2442" s="243" t="str">
        <f>VLOOKUP(A2442,'Web Based Remittances'!A:C,3,0)</f>
        <v>694c861d</v>
      </c>
      <c r="C2442" t="s">
        <v>251</v>
      </c>
      <c r="D2442" t="s">
        <v>252</v>
      </c>
      <c r="E2442">
        <v>6116610</v>
      </c>
    </row>
    <row r="2443" spans="1:5" x14ac:dyDescent="0.2">
      <c r="A2443" t="s">
        <v>365</v>
      </c>
      <c r="B2443" s="243" t="str">
        <f>VLOOKUP(A2443,'Web Based Remittances'!A:C,3,0)</f>
        <v>694c861d</v>
      </c>
      <c r="C2443" t="s">
        <v>253</v>
      </c>
      <c r="D2443" t="s">
        <v>254</v>
      </c>
      <c r="E2443">
        <v>6116600</v>
      </c>
    </row>
    <row r="2444" spans="1:5" x14ac:dyDescent="0.2">
      <c r="A2444" t="s">
        <v>365</v>
      </c>
      <c r="B2444" s="243" t="str">
        <f>VLOOKUP(A2444,'Web Based Remittances'!A:C,3,0)</f>
        <v>694c861d</v>
      </c>
      <c r="C2444" t="s">
        <v>255</v>
      </c>
      <c r="D2444" t="s">
        <v>256</v>
      </c>
      <c r="E2444">
        <v>6121000</v>
      </c>
    </row>
    <row r="2445" spans="1:5" x14ac:dyDescent="0.2">
      <c r="A2445" t="s">
        <v>365</v>
      </c>
      <c r="B2445" s="243" t="str">
        <f>VLOOKUP(A2445,'Web Based Remittances'!A:C,3,0)</f>
        <v>694c861d</v>
      </c>
      <c r="C2445" t="s">
        <v>257</v>
      </c>
      <c r="D2445" t="s">
        <v>258</v>
      </c>
      <c r="E2445">
        <v>6122310</v>
      </c>
    </row>
    <row r="2446" spans="1:5" x14ac:dyDescent="0.2">
      <c r="A2446" t="s">
        <v>365</v>
      </c>
      <c r="B2446" s="243" t="str">
        <f>VLOOKUP(A2446,'Web Based Remittances'!A:C,3,0)</f>
        <v>694c861d</v>
      </c>
      <c r="C2446" t="s">
        <v>259</v>
      </c>
      <c r="D2446" t="s">
        <v>260</v>
      </c>
      <c r="E2446">
        <v>6122110</v>
      </c>
    </row>
    <row r="2447" spans="1:5" x14ac:dyDescent="0.2">
      <c r="A2447" t="s">
        <v>365</v>
      </c>
      <c r="B2447" s="243" t="str">
        <f>VLOOKUP(A2447,'Web Based Remittances'!A:C,3,0)</f>
        <v>694c861d</v>
      </c>
      <c r="C2447" t="s">
        <v>261</v>
      </c>
      <c r="D2447" t="s">
        <v>262</v>
      </c>
      <c r="E2447">
        <v>6120800</v>
      </c>
    </row>
    <row r="2448" spans="1:5" x14ac:dyDescent="0.2">
      <c r="A2448" t="s">
        <v>365</v>
      </c>
      <c r="B2448" s="243" t="str">
        <f>VLOOKUP(A2448,'Web Based Remittances'!A:C,3,0)</f>
        <v>694c861d</v>
      </c>
      <c r="C2448" t="s">
        <v>263</v>
      </c>
      <c r="D2448" t="s">
        <v>264</v>
      </c>
      <c r="E2448">
        <v>6120220</v>
      </c>
    </row>
    <row r="2449" spans="1:5" x14ac:dyDescent="0.2">
      <c r="A2449" t="s">
        <v>365</v>
      </c>
      <c r="B2449" s="243" t="str">
        <f>VLOOKUP(A2449,'Web Based Remittances'!A:C,3,0)</f>
        <v>694c861d</v>
      </c>
      <c r="C2449" t="s">
        <v>265</v>
      </c>
      <c r="D2449" t="s">
        <v>266</v>
      </c>
      <c r="E2449">
        <v>6120600</v>
      </c>
    </row>
    <row r="2450" spans="1:5" x14ac:dyDescent="0.2">
      <c r="A2450" t="s">
        <v>365</v>
      </c>
      <c r="B2450" s="243" t="str">
        <f>VLOOKUP(A2450,'Web Based Remittances'!A:C,3,0)</f>
        <v>694c861d</v>
      </c>
      <c r="C2450" t="s">
        <v>267</v>
      </c>
      <c r="D2450" t="s">
        <v>268</v>
      </c>
      <c r="E2450">
        <v>6120400</v>
      </c>
    </row>
    <row r="2451" spans="1:5" x14ac:dyDescent="0.2">
      <c r="A2451" t="s">
        <v>365</v>
      </c>
      <c r="B2451" s="243" t="str">
        <f>VLOOKUP(A2451,'Web Based Remittances'!A:C,3,0)</f>
        <v>694c861d</v>
      </c>
      <c r="C2451" t="s">
        <v>269</v>
      </c>
      <c r="D2451" t="s">
        <v>270</v>
      </c>
      <c r="E2451">
        <v>6140130</v>
      </c>
    </row>
    <row r="2452" spans="1:5" x14ac:dyDescent="0.2">
      <c r="A2452" t="s">
        <v>365</v>
      </c>
      <c r="B2452" s="243" t="str">
        <f>VLOOKUP(A2452,'Web Based Remittances'!A:C,3,0)</f>
        <v>694c861d</v>
      </c>
      <c r="C2452" t="s">
        <v>271</v>
      </c>
      <c r="D2452" t="s">
        <v>272</v>
      </c>
      <c r="E2452">
        <v>6142460</v>
      </c>
    </row>
    <row r="2453" spans="1:5" x14ac:dyDescent="0.2">
      <c r="A2453" t="s">
        <v>365</v>
      </c>
      <c r="B2453" s="243" t="str">
        <f>VLOOKUP(A2453,'Web Based Remittances'!A:C,3,0)</f>
        <v>694c861d</v>
      </c>
      <c r="C2453" t="s">
        <v>273</v>
      </c>
      <c r="D2453" t="s">
        <v>274</v>
      </c>
      <c r="E2453">
        <v>6142431</v>
      </c>
    </row>
    <row r="2454" spans="1:5" x14ac:dyDescent="0.2">
      <c r="A2454" t="s">
        <v>365</v>
      </c>
      <c r="B2454" s="243" t="str">
        <f>VLOOKUP(A2454,'Web Based Remittances'!A:C,3,0)</f>
        <v>694c861d</v>
      </c>
      <c r="C2454" t="s">
        <v>275</v>
      </c>
      <c r="D2454" t="s">
        <v>276</v>
      </c>
      <c r="E2454">
        <v>6142432</v>
      </c>
    </row>
    <row r="2455" spans="1:5" x14ac:dyDescent="0.2">
      <c r="A2455" t="s">
        <v>365</v>
      </c>
      <c r="B2455" s="243" t="str">
        <f>VLOOKUP(A2455,'Web Based Remittances'!A:C,3,0)</f>
        <v>694c861d</v>
      </c>
      <c r="C2455" t="s">
        <v>277</v>
      </c>
      <c r="D2455" t="s">
        <v>278</v>
      </c>
      <c r="E2455">
        <v>6142430</v>
      </c>
    </row>
    <row r="2456" spans="1:5" x14ac:dyDescent="0.2">
      <c r="A2456" t="s">
        <v>365</v>
      </c>
      <c r="B2456" s="243" t="str">
        <f>VLOOKUP(A2456,'Web Based Remittances'!A:C,3,0)</f>
        <v>694c861d</v>
      </c>
      <c r="C2456" t="s">
        <v>279</v>
      </c>
      <c r="D2456" t="s">
        <v>280</v>
      </c>
      <c r="E2456">
        <v>6142433</v>
      </c>
    </row>
    <row r="2457" spans="1:5" x14ac:dyDescent="0.2">
      <c r="A2457" t="s">
        <v>365</v>
      </c>
      <c r="B2457" s="243" t="str">
        <f>VLOOKUP(A2457,'Web Based Remittances'!A:C,3,0)</f>
        <v>694c861d</v>
      </c>
      <c r="C2457" t="s">
        <v>281</v>
      </c>
      <c r="D2457" t="s">
        <v>282</v>
      </c>
      <c r="E2457">
        <v>6142440</v>
      </c>
    </row>
    <row r="2458" spans="1:5" x14ac:dyDescent="0.2">
      <c r="A2458" t="s">
        <v>365</v>
      </c>
      <c r="B2458" s="243" t="str">
        <f>VLOOKUP(A2458,'Web Based Remittances'!A:C,3,0)</f>
        <v>694c861d</v>
      </c>
      <c r="C2458" t="s">
        <v>283</v>
      </c>
      <c r="D2458" t="s">
        <v>284</v>
      </c>
      <c r="E2458">
        <v>6142434</v>
      </c>
    </row>
    <row r="2459" spans="1:5" x14ac:dyDescent="0.2">
      <c r="A2459" t="s">
        <v>365</v>
      </c>
      <c r="B2459" s="243" t="str">
        <f>VLOOKUP(A2459,'Web Based Remittances'!A:C,3,0)</f>
        <v>694c861d</v>
      </c>
      <c r="C2459" t="s">
        <v>285</v>
      </c>
      <c r="D2459" t="s">
        <v>286</v>
      </c>
      <c r="E2459">
        <v>6146100</v>
      </c>
    </row>
    <row r="2460" spans="1:5" x14ac:dyDescent="0.2">
      <c r="A2460" t="s">
        <v>365</v>
      </c>
      <c r="B2460" s="243" t="str">
        <f>VLOOKUP(A2460,'Web Based Remittances'!A:C,3,0)</f>
        <v>694c861d</v>
      </c>
      <c r="C2460" t="s">
        <v>287</v>
      </c>
      <c r="D2460" t="s">
        <v>288</v>
      </c>
      <c r="E2460">
        <v>6140000</v>
      </c>
    </row>
    <row r="2461" spans="1:5" x14ac:dyDescent="0.2">
      <c r="A2461" t="s">
        <v>365</v>
      </c>
      <c r="B2461" s="243" t="str">
        <f>VLOOKUP(A2461,'Web Based Remittances'!A:C,3,0)</f>
        <v>694c861d</v>
      </c>
      <c r="C2461" t="s">
        <v>289</v>
      </c>
      <c r="D2461" t="s">
        <v>290</v>
      </c>
      <c r="E2461">
        <v>6121600</v>
      </c>
    </row>
    <row r="2462" spans="1:5" x14ac:dyDescent="0.2">
      <c r="A2462" t="s">
        <v>365</v>
      </c>
      <c r="B2462" s="243" t="str">
        <f>VLOOKUP(A2462,'Web Based Remittances'!A:C,3,0)</f>
        <v>694c861d</v>
      </c>
      <c r="C2462" t="s">
        <v>291</v>
      </c>
      <c r="D2462" t="s">
        <v>292</v>
      </c>
      <c r="E2462">
        <v>6151110</v>
      </c>
    </row>
    <row r="2463" spans="1:5" x14ac:dyDescent="0.2">
      <c r="A2463" t="s">
        <v>365</v>
      </c>
      <c r="B2463" s="243" t="str">
        <f>VLOOKUP(A2463,'Web Based Remittances'!A:C,3,0)</f>
        <v>694c861d</v>
      </c>
      <c r="C2463" t="s">
        <v>293</v>
      </c>
      <c r="D2463" t="s">
        <v>294</v>
      </c>
      <c r="E2463">
        <v>6140200</v>
      </c>
    </row>
    <row r="2464" spans="1:5" x14ac:dyDescent="0.2">
      <c r="A2464" t="s">
        <v>365</v>
      </c>
      <c r="B2464" s="243" t="str">
        <f>VLOOKUP(A2464,'Web Based Remittances'!A:C,3,0)</f>
        <v>694c861d</v>
      </c>
      <c r="C2464" t="s">
        <v>295</v>
      </c>
      <c r="D2464" t="s">
        <v>296</v>
      </c>
      <c r="E2464">
        <v>6111000</v>
      </c>
    </row>
    <row r="2465" spans="1:5" x14ac:dyDescent="0.2">
      <c r="A2465" t="s">
        <v>365</v>
      </c>
      <c r="B2465" s="243" t="str">
        <f>VLOOKUP(A2465,'Web Based Remittances'!A:C,3,0)</f>
        <v>694c861d</v>
      </c>
      <c r="C2465" t="s">
        <v>297</v>
      </c>
      <c r="D2465" t="s">
        <v>298</v>
      </c>
      <c r="E2465">
        <v>6170100</v>
      </c>
    </row>
    <row r="2466" spans="1:5" x14ac:dyDescent="0.2">
      <c r="A2466" t="s">
        <v>365</v>
      </c>
      <c r="B2466" s="243" t="str">
        <f>VLOOKUP(A2466,'Web Based Remittances'!A:C,3,0)</f>
        <v>694c861d</v>
      </c>
      <c r="C2466" t="s">
        <v>299</v>
      </c>
      <c r="D2466" t="s">
        <v>300</v>
      </c>
      <c r="E2466">
        <v>6170110</v>
      </c>
    </row>
    <row r="2467" spans="1:5" x14ac:dyDescent="0.2">
      <c r="A2467" t="s">
        <v>365</v>
      </c>
      <c r="B2467" s="243" t="str">
        <f>VLOOKUP(A2467,'Web Based Remittances'!A:C,3,0)</f>
        <v>694c861d</v>
      </c>
      <c r="C2467" t="s">
        <v>301</v>
      </c>
      <c r="D2467" t="s">
        <v>302</v>
      </c>
      <c r="E2467">
        <v>6181400</v>
      </c>
    </row>
    <row r="2468" spans="1:5" x14ac:dyDescent="0.2">
      <c r="A2468" t="s">
        <v>365</v>
      </c>
      <c r="B2468" s="243" t="str">
        <f>VLOOKUP(A2468,'Web Based Remittances'!A:C,3,0)</f>
        <v>694c861d</v>
      </c>
      <c r="C2468" t="s">
        <v>303</v>
      </c>
      <c r="D2468" t="s">
        <v>304</v>
      </c>
      <c r="E2468">
        <v>6181500</v>
      </c>
    </row>
    <row r="2469" spans="1:5" x14ac:dyDescent="0.2">
      <c r="A2469" t="s">
        <v>365</v>
      </c>
      <c r="B2469" s="243" t="str">
        <f>VLOOKUP(A2469,'Web Based Remittances'!A:C,3,0)</f>
        <v>694c861d</v>
      </c>
      <c r="C2469" t="s">
        <v>305</v>
      </c>
      <c r="D2469" t="s">
        <v>306</v>
      </c>
      <c r="E2469">
        <v>6110610</v>
      </c>
    </row>
    <row r="2470" spans="1:5" x14ac:dyDescent="0.2">
      <c r="A2470" t="s">
        <v>365</v>
      </c>
      <c r="B2470" s="243" t="str">
        <f>VLOOKUP(A2470,'Web Based Remittances'!A:C,3,0)</f>
        <v>694c861d</v>
      </c>
      <c r="C2470" t="s">
        <v>307</v>
      </c>
      <c r="D2470" t="s">
        <v>308</v>
      </c>
      <c r="E2470">
        <v>6122340</v>
      </c>
    </row>
    <row r="2471" spans="1:5" x14ac:dyDescent="0.2">
      <c r="A2471" t="s">
        <v>365</v>
      </c>
      <c r="B2471" s="243" t="str">
        <f>VLOOKUP(A2471,'Web Based Remittances'!A:C,3,0)</f>
        <v>694c861d</v>
      </c>
      <c r="C2471" t="s">
        <v>309</v>
      </c>
      <c r="D2471" t="s">
        <v>310</v>
      </c>
      <c r="E2471">
        <v>4190170</v>
      </c>
    </row>
    <row r="2472" spans="1:5" x14ac:dyDescent="0.2">
      <c r="A2472" t="s">
        <v>365</v>
      </c>
      <c r="B2472" s="243" t="str">
        <f>VLOOKUP(A2472,'Web Based Remittances'!A:C,3,0)</f>
        <v>694c861d</v>
      </c>
      <c r="C2472" t="s">
        <v>311</v>
      </c>
      <c r="D2472" t="s">
        <v>312</v>
      </c>
      <c r="E2472">
        <v>4190430</v>
      </c>
    </row>
    <row r="2473" spans="1:5" x14ac:dyDescent="0.2">
      <c r="A2473" t="s">
        <v>365</v>
      </c>
      <c r="B2473" s="243" t="str">
        <f>VLOOKUP(A2473,'Web Based Remittances'!A:C,3,0)</f>
        <v>694c861d</v>
      </c>
      <c r="C2473" t="s">
        <v>313</v>
      </c>
      <c r="D2473" t="s">
        <v>314</v>
      </c>
      <c r="E2473">
        <v>6181510</v>
      </c>
    </row>
    <row r="2474" spans="1:5" x14ac:dyDescent="0.2">
      <c r="A2474" t="s">
        <v>365</v>
      </c>
      <c r="B2474" s="243" t="str">
        <f>VLOOKUP(A2474,'Web Based Remittances'!A:C,3,0)</f>
        <v>694c861d</v>
      </c>
      <c r="C2474" t="s">
        <v>315</v>
      </c>
      <c r="D2474" t="s">
        <v>316</v>
      </c>
      <c r="E2474">
        <v>6180210</v>
      </c>
    </row>
    <row r="2475" spans="1:5" x14ac:dyDescent="0.2">
      <c r="A2475" t="s">
        <v>365</v>
      </c>
      <c r="B2475" s="243" t="str">
        <f>VLOOKUP(A2475,'Web Based Remittances'!A:C,3,0)</f>
        <v>694c861d</v>
      </c>
      <c r="C2475" t="s">
        <v>317</v>
      </c>
      <c r="D2475" t="s">
        <v>318</v>
      </c>
      <c r="E2475">
        <v>6180200</v>
      </c>
    </row>
    <row r="2476" spans="1:5" x14ac:dyDescent="0.2">
      <c r="A2476" t="s">
        <v>365</v>
      </c>
      <c r="B2476" s="243" t="str">
        <f>VLOOKUP(A2476,'Web Based Remittances'!A:C,3,0)</f>
        <v>694c861d</v>
      </c>
      <c r="C2476" t="s">
        <v>319</v>
      </c>
      <c r="D2476" t="s">
        <v>320</v>
      </c>
      <c r="E2476">
        <v>6180230</v>
      </c>
    </row>
    <row r="2477" spans="1:5" x14ac:dyDescent="0.2">
      <c r="A2477" t="s">
        <v>365</v>
      </c>
      <c r="B2477" s="243" t="str">
        <f>VLOOKUP(A2477,'Web Based Remittances'!A:C,3,0)</f>
        <v>694c861d</v>
      </c>
      <c r="C2477" t="s">
        <v>321</v>
      </c>
      <c r="D2477" t="s">
        <v>272</v>
      </c>
      <c r="E2477">
        <v>6180260</v>
      </c>
    </row>
    <row r="2478" spans="1:5" x14ac:dyDescent="0.2">
      <c r="A2478" t="s">
        <v>365</v>
      </c>
      <c r="B2478" s="243" t="str">
        <f>VLOOKUP(A2478,'Web Based Remittances'!A:C,3,0)</f>
        <v>694c861d</v>
      </c>
      <c r="C2478" t="s">
        <v>322</v>
      </c>
      <c r="D2478" t="s">
        <v>323</v>
      </c>
      <c r="E2478">
        <v>6180261</v>
      </c>
    </row>
    <row r="2479" spans="1:5" x14ac:dyDescent="0.2">
      <c r="A2479" t="s">
        <v>365</v>
      </c>
      <c r="B2479" s="243" t="str">
        <f>VLOOKUP(A2479,'Web Based Remittances'!A:C,3,0)</f>
        <v>694c861d</v>
      </c>
      <c r="C2479" t="s">
        <v>324</v>
      </c>
      <c r="D2479" t="s">
        <v>325</v>
      </c>
      <c r="E2479">
        <v>6180262</v>
      </c>
    </row>
    <row r="2480" spans="1:5" x14ac:dyDescent="0.2">
      <c r="A2480" t="s">
        <v>365</v>
      </c>
      <c r="B2480" s="243" t="str">
        <f>VLOOKUP(A2480,'Web Based Remittances'!A:C,3,0)</f>
        <v>694c861d</v>
      </c>
      <c r="C2480" t="s">
        <v>326</v>
      </c>
      <c r="D2480" t="s">
        <v>280</v>
      </c>
      <c r="E2480">
        <v>6180263</v>
      </c>
    </row>
    <row r="2481" spans="1:18" x14ac:dyDescent="0.2">
      <c r="A2481" t="s">
        <v>365</v>
      </c>
      <c r="B2481" s="243" t="str">
        <f>VLOOKUP(A2481,'Web Based Remittances'!A:C,3,0)</f>
        <v>694c861d</v>
      </c>
      <c r="C2481" t="s">
        <v>327</v>
      </c>
      <c r="D2481" t="s">
        <v>328</v>
      </c>
      <c r="E2481">
        <v>6180264</v>
      </c>
    </row>
    <row r="2482" spans="1:18" x14ac:dyDescent="0.2">
      <c r="A2482" t="s">
        <v>366</v>
      </c>
      <c r="B2482" s="243" t="str">
        <f>VLOOKUP(A2482,'Web Based Remittances'!A:C,3,0)</f>
        <v>752d733h</v>
      </c>
      <c r="C2482" t="s">
        <v>200</v>
      </c>
      <c r="D2482" t="s">
        <v>201</v>
      </c>
      <c r="E2482">
        <v>4190105</v>
      </c>
    </row>
    <row r="2483" spans="1:18" x14ac:dyDescent="0.2">
      <c r="A2483" t="s">
        <v>366</v>
      </c>
      <c r="B2483" s="243" t="str">
        <f>VLOOKUP(A2483,'Web Based Remittances'!A:C,3,0)</f>
        <v>752d733h</v>
      </c>
      <c r="C2483" t="s">
        <v>202</v>
      </c>
      <c r="D2483" t="s">
        <v>203</v>
      </c>
      <c r="E2483">
        <v>4190110</v>
      </c>
    </row>
    <row r="2484" spans="1:18" x14ac:dyDescent="0.2">
      <c r="A2484" t="s">
        <v>366</v>
      </c>
      <c r="B2484" s="243" t="str">
        <f>VLOOKUP(A2484,'Web Based Remittances'!A:C,3,0)</f>
        <v>752d733h</v>
      </c>
      <c r="C2484" t="s">
        <v>204</v>
      </c>
      <c r="D2484" t="s">
        <v>205</v>
      </c>
      <c r="E2484">
        <v>4190120</v>
      </c>
    </row>
    <row r="2485" spans="1:18" x14ac:dyDescent="0.2">
      <c r="A2485" t="s">
        <v>366</v>
      </c>
      <c r="B2485" s="243" t="str">
        <f>VLOOKUP(A2485,'Web Based Remittances'!A:C,3,0)</f>
        <v>752d733h</v>
      </c>
      <c r="C2485" t="s">
        <v>206</v>
      </c>
      <c r="D2485" t="s">
        <v>207</v>
      </c>
      <c r="E2485">
        <v>4190140</v>
      </c>
    </row>
    <row r="2486" spans="1:18" x14ac:dyDescent="0.2">
      <c r="A2486" t="s">
        <v>366</v>
      </c>
      <c r="B2486" s="243" t="str">
        <f>VLOOKUP(A2486,'Web Based Remittances'!A:C,3,0)</f>
        <v>752d733h</v>
      </c>
      <c r="C2486" t="s">
        <v>208</v>
      </c>
      <c r="D2486" t="s">
        <v>209</v>
      </c>
      <c r="E2486">
        <v>4190160</v>
      </c>
    </row>
    <row r="2487" spans="1:18" x14ac:dyDescent="0.2">
      <c r="A2487" t="s">
        <v>366</v>
      </c>
      <c r="B2487" s="243" t="str">
        <f>VLOOKUP(A2487,'Web Based Remittances'!A:C,3,0)</f>
        <v>752d733h</v>
      </c>
      <c r="C2487" t="s">
        <v>210</v>
      </c>
      <c r="D2487" t="s">
        <v>211</v>
      </c>
      <c r="E2487">
        <v>4190390</v>
      </c>
    </row>
    <row r="2488" spans="1:18" x14ac:dyDescent="0.2">
      <c r="A2488" t="s">
        <v>366</v>
      </c>
      <c r="B2488" s="243" t="str">
        <f>VLOOKUP(A2488,'Web Based Remittances'!A:C,3,0)</f>
        <v>752d733h</v>
      </c>
      <c r="C2488" t="s">
        <v>212</v>
      </c>
      <c r="D2488" t="s">
        <v>213</v>
      </c>
      <c r="E2488">
        <v>4191900</v>
      </c>
    </row>
    <row r="2489" spans="1:18" x14ac:dyDescent="0.2">
      <c r="A2489" t="s">
        <v>366</v>
      </c>
      <c r="B2489" s="243" t="str">
        <f>VLOOKUP(A2489,'Web Based Remittances'!A:C,3,0)</f>
        <v>752d733h</v>
      </c>
      <c r="C2489" t="s">
        <v>214</v>
      </c>
      <c r="D2489" t="s">
        <v>215</v>
      </c>
      <c r="E2489">
        <v>4191100</v>
      </c>
    </row>
    <row r="2490" spans="1:18" x14ac:dyDescent="0.2">
      <c r="A2490" t="s">
        <v>366</v>
      </c>
      <c r="B2490" s="243" t="str">
        <f>VLOOKUP(A2490,'Web Based Remittances'!A:C,3,0)</f>
        <v>752d733h</v>
      </c>
      <c r="C2490" t="s">
        <v>216</v>
      </c>
      <c r="D2490" t="s">
        <v>217</v>
      </c>
      <c r="E2490">
        <v>4191110</v>
      </c>
    </row>
    <row r="2491" spans="1:18" x14ac:dyDescent="0.2">
      <c r="A2491" t="s">
        <v>366</v>
      </c>
      <c r="B2491" s="243" t="str">
        <f>VLOOKUP(A2491,'Web Based Remittances'!A:C,3,0)</f>
        <v>752d733h</v>
      </c>
      <c r="C2491" t="s">
        <v>218</v>
      </c>
      <c r="D2491" t="s">
        <v>219</v>
      </c>
      <c r="E2491">
        <v>4191600</v>
      </c>
    </row>
    <row r="2492" spans="1:18" x14ac:dyDescent="0.2">
      <c r="A2492" t="s">
        <v>366</v>
      </c>
      <c r="B2492" s="243" t="str">
        <f>VLOOKUP(A2492,'Web Based Remittances'!A:C,3,0)</f>
        <v>752d733h</v>
      </c>
      <c r="C2492" t="s">
        <v>220</v>
      </c>
      <c r="D2492" t="s">
        <v>221</v>
      </c>
      <c r="E2492">
        <v>4191610</v>
      </c>
      <c r="F2492" s="338"/>
      <c r="G2492" s="839"/>
      <c r="H2492" s="839"/>
      <c r="I2492" s="839"/>
      <c r="J2492" s="839"/>
      <c r="K2492" s="839"/>
      <c r="L2492" s="839"/>
      <c r="M2492" s="839"/>
      <c r="N2492" s="839"/>
      <c r="O2492" s="839"/>
      <c r="P2492" s="839"/>
      <c r="Q2492" s="839"/>
      <c r="R2492" s="839"/>
    </row>
    <row r="2493" spans="1:18" x14ac:dyDescent="0.2">
      <c r="A2493" t="s">
        <v>366</v>
      </c>
      <c r="B2493" s="243" t="str">
        <f>VLOOKUP(A2493,'Web Based Remittances'!A:C,3,0)</f>
        <v>752d733h</v>
      </c>
      <c r="C2493" t="s">
        <v>222</v>
      </c>
      <c r="D2493" t="s">
        <v>223</v>
      </c>
      <c r="E2493">
        <v>4190410</v>
      </c>
      <c r="F2493" s="338"/>
      <c r="G2493" s="839"/>
      <c r="H2493" s="839"/>
      <c r="I2493" s="839"/>
      <c r="J2493" s="839"/>
      <c r="K2493" s="839"/>
      <c r="L2493" s="839"/>
      <c r="M2493" s="839"/>
      <c r="N2493" s="839"/>
      <c r="O2493" s="839"/>
      <c r="P2493" s="839"/>
      <c r="Q2493" s="839"/>
      <c r="R2493" s="839"/>
    </row>
    <row r="2494" spans="1:18" x14ac:dyDescent="0.2">
      <c r="A2494" t="s">
        <v>366</v>
      </c>
      <c r="B2494" s="243" t="str">
        <f>VLOOKUP(A2494,'Web Based Remittances'!A:C,3,0)</f>
        <v>752d733h</v>
      </c>
      <c r="C2494" t="s">
        <v>224</v>
      </c>
      <c r="D2494" t="s">
        <v>225</v>
      </c>
      <c r="E2494">
        <v>4190420</v>
      </c>
      <c r="F2494" s="338"/>
      <c r="G2494" s="839"/>
      <c r="H2494" s="839"/>
      <c r="I2494" s="839"/>
      <c r="J2494" s="839"/>
      <c r="K2494" s="839"/>
      <c r="L2494" s="839"/>
      <c r="M2494" s="839"/>
      <c r="N2494" s="839"/>
      <c r="O2494" s="839"/>
      <c r="P2494" s="839"/>
      <c r="Q2494" s="839"/>
      <c r="R2494" s="839"/>
    </row>
    <row r="2495" spans="1:18" x14ac:dyDescent="0.2">
      <c r="A2495" t="s">
        <v>366</v>
      </c>
      <c r="B2495" s="243" t="str">
        <f>VLOOKUP(A2495,'Web Based Remittances'!A:C,3,0)</f>
        <v>752d733h</v>
      </c>
      <c r="C2495" t="s">
        <v>226</v>
      </c>
      <c r="D2495" t="s">
        <v>227</v>
      </c>
      <c r="E2495">
        <v>4190200</v>
      </c>
      <c r="F2495" s="338"/>
      <c r="I2495" s="839"/>
      <c r="L2495" s="839"/>
      <c r="O2495" s="839"/>
      <c r="R2495" s="839"/>
    </row>
    <row r="2496" spans="1:18" x14ac:dyDescent="0.2">
      <c r="A2496" t="s">
        <v>366</v>
      </c>
      <c r="B2496" s="243" t="str">
        <f>VLOOKUP(A2496,'Web Based Remittances'!A:C,3,0)</f>
        <v>752d733h</v>
      </c>
      <c r="C2496" t="s">
        <v>228</v>
      </c>
      <c r="D2496" t="s">
        <v>229</v>
      </c>
      <c r="E2496">
        <v>4190386</v>
      </c>
      <c r="F2496" s="338"/>
      <c r="I2496" s="839"/>
      <c r="N2496" s="839"/>
      <c r="Q2496" s="839"/>
    </row>
    <row r="2497" spans="1:18" x14ac:dyDescent="0.2">
      <c r="A2497" t="s">
        <v>366</v>
      </c>
      <c r="B2497" s="243" t="str">
        <f>VLOOKUP(A2497,'Web Based Remittances'!A:C,3,0)</f>
        <v>752d733h</v>
      </c>
      <c r="C2497" t="s">
        <v>230</v>
      </c>
      <c r="D2497" t="s">
        <v>231</v>
      </c>
      <c r="E2497">
        <v>4190387</v>
      </c>
      <c r="F2497" s="338"/>
      <c r="I2497" s="839"/>
      <c r="N2497" s="839"/>
      <c r="Q2497" s="839"/>
    </row>
    <row r="2498" spans="1:18" x14ac:dyDescent="0.2">
      <c r="A2498" t="s">
        <v>366</v>
      </c>
      <c r="B2498" s="243" t="str">
        <f>VLOOKUP(A2498,'Web Based Remittances'!A:C,3,0)</f>
        <v>752d733h</v>
      </c>
      <c r="C2498" t="s">
        <v>232</v>
      </c>
      <c r="D2498" t="s">
        <v>233</v>
      </c>
      <c r="E2498">
        <v>4190388</v>
      </c>
      <c r="F2498" s="338"/>
      <c r="Q2498" s="839"/>
    </row>
    <row r="2499" spans="1:18" x14ac:dyDescent="0.2">
      <c r="A2499" t="s">
        <v>366</v>
      </c>
      <c r="B2499" s="243" t="str">
        <f>VLOOKUP(A2499,'Web Based Remittances'!A:C,3,0)</f>
        <v>752d733h</v>
      </c>
      <c r="C2499" t="s">
        <v>234</v>
      </c>
      <c r="D2499" t="s">
        <v>235</v>
      </c>
      <c r="E2499">
        <v>4190380</v>
      </c>
      <c r="F2499" s="338"/>
      <c r="G2499" s="839"/>
      <c r="H2499" s="839"/>
      <c r="I2499" s="839"/>
      <c r="J2499" s="839"/>
      <c r="K2499" s="839"/>
      <c r="L2499" s="839"/>
      <c r="M2499" s="839"/>
      <c r="N2499" s="839"/>
      <c r="O2499" s="839"/>
      <c r="P2499" s="839"/>
      <c r="Q2499" s="839"/>
      <c r="R2499" s="839"/>
    </row>
    <row r="2500" spans="1:18" x14ac:dyDescent="0.2">
      <c r="A2500" t="s">
        <v>366</v>
      </c>
      <c r="B2500" s="243" t="str">
        <f>VLOOKUP(A2500,'Web Based Remittances'!A:C,3,0)</f>
        <v>752d733h</v>
      </c>
      <c r="C2500" t="s">
        <v>236</v>
      </c>
      <c r="D2500" t="s">
        <v>237</v>
      </c>
      <c r="E2500">
        <v>4190205</v>
      </c>
    </row>
    <row r="2501" spans="1:18" x14ac:dyDescent="0.2">
      <c r="A2501" t="s">
        <v>366</v>
      </c>
      <c r="B2501" s="243" t="str">
        <f>VLOOKUP(A2501,'Web Based Remittances'!A:C,3,0)</f>
        <v>752d733h</v>
      </c>
      <c r="C2501" t="s">
        <v>238</v>
      </c>
      <c r="D2501" t="s">
        <v>239</v>
      </c>
      <c r="E2501">
        <v>4190210</v>
      </c>
    </row>
    <row r="2502" spans="1:18" x14ac:dyDescent="0.2">
      <c r="A2502" t="s">
        <v>366</v>
      </c>
      <c r="B2502" s="243" t="str">
        <f>VLOOKUP(A2502,'Web Based Remittances'!A:C,3,0)</f>
        <v>752d733h</v>
      </c>
      <c r="C2502" t="s">
        <v>14</v>
      </c>
      <c r="D2502" t="s">
        <v>240</v>
      </c>
      <c r="E2502">
        <v>6110000</v>
      </c>
    </row>
    <row r="2503" spans="1:18" x14ac:dyDescent="0.2">
      <c r="A2503" t="s">
        <v>366</v>
      </c>
      <c r="B2503" s="243" t="str">
        <f>VLOOKUP(A2503,'Web Based Remittances'!A:C,3,0)</f>
        <v>752d733h</v>
      </c>
      <c r="C2503" t="s">
        <v>23</v>
      </c>
      <c r="D2503" t="s">
        <v>241</v>
      </c>
      <c r="E2503">
        <v>6110020</v>
      </c>
      <c r="F2503" s="338"/>
      <c r="G2503" s="839"/>
      <c r="H2503" s="839"/>
      <c r="I2503" s="839"/>
      <c r="L2503" s="839"/>
      <c r="O2503" s="839"/>
    </row>
    <row r="2504" spans="1:18" x14ac:dyDescent="0.2">
      <c r="A2504" t="s">
        <v>366</v>
      </c>
      <c r="B2504" s="243" t="str">
        <f>VLOOKUP(A2504,'Web Based Remittances'!A:C,3,0)</f>
        <v>752d733h</v>
      </c>
      <c r="C2504" t="s">
        <v>31</v>
      </c>
      <c r="D2504" t="s">
        <v>242</v>
      </c>
      <c r="E2504">
        <v>6110600</v>
      </c>
    </row>
    <row r="2505" spans="1:18" x14ac:dyDescent="0.2">
      <c r="A2505" t="s">
        <v>366</v>
      </c>
      <c r="B2505" s="243" t="str">
        <f>VLOOKUP(A2505,'Web Based Remittances'!A:C,3,0)</f>
        <v>752d733h</v>
      </c>
      <c r="C2505" t="s">
        <v>38</v>
      </c>
      <c r="D2505" t="s">
        <v>243</v>
      </c>
      <c r="E2505">
        <v>6110720</v>
      </c>
    </row>
    <row r="2506" spans="1:18" x14ac:dyDescent="0.2">
      <c r="A2506" t="s">
        <v>366</v>
      </c>
      <c r="B2506" s="243" t="str">
        <f>VLOOKUP(A2506,'Web Based Remittances'!A:C,3,0)</f>
        <v>752d733h</v>
      </c>
      <c r="C2506" t="s">
        <v>42</v>
      </c>
      <c r="D2506" t="s">
        <v>244</v>
      </c>
      <c r="E2506">
        <v>6110860</v>
      </c>
    </row>
    <row r="2507" spans="1:18" x14ac:dyDescent="0.2">
      <c r="A2507" t="s">
        <v>366</v>
      </c>
      <c r="B2507" s="243" t="str">
        <f>VLOOKUP(A2507,'Web Based Remittances'!A:C,3,0)</f>
        <v>752d733h</v>
      </c>
      <c r="C2507" t="s">
        <v>46</v>
      </c>
      <c r="D2507" t="s">
        <v>245</v>
      </c>
      <c r="E2507">
        <v>6110800</v>
      </c>
    </row>
    <row r="2508" spans="1:18" x14ac:dyDescent="0.2">
      <c r="A2508" t="s">
        <v>366</v>
      </c>
      <c r="B2508" s="243" t="str">
        <f>VLOOKUP(A2508,'Web Based Remittances'!A:C,3,0)</f>
        <v>752d733h</v>
      </c>
      <c r="C2508" t="s">
        <v>50</v>
      </c>
      <c r="D2508" t="s">
        <v>246</v>
      </c>
      <c r="E2508">
        <v>6110640</v>
      </c>
    </row>
    <row r="2509" spans="1:18" x14ac:dyDescent="0.2">
      <c r="A2509" t="s">
        <v>366</v>
      </c>
      <c r="B2509" s="243" t="str">
        <f>VLOOKUP(A2509,'Web Based Remittances'!A:C,3,0)</f>
        <v>752d733h</v>
      </c>
      <c r="C2509" t="s">
        <v>247</v>
      </c>
      <c r="D2509" t="s">
        <v>248</v>
      </c>
      <c r="E2509">
        <v>6116300</v>
      </c>
    </row>
    <row r="2510" spans="1:18" x14ac:dyDescent="0.2">
      <c r="A2510" t="s">
        <v>366</v>
      </c>
      <c r="B2510" s="243" t="str">
        <f>VLOOKUP(A2510,'Web Based Remittances'!A:C,3,0)</f>
        <v>752d733h</v>
      </c>
      <c r="C2510" t="s">
        <v>249</v>
      </c>
      <c r="D2510" t="s">
        <v>250</v>
      </c>
      <c r="E2510">
        <v>6116200</v>
      </c>
    </row>
    <row r="2511" spans="1:18" x14ac:dyDescent="0.2">
      <c r="A2511" t="s">
        <v>366</v>
      </c>
      <c r="B2511" s="243" t="str">
        <f>VLOOKUP(A2511,'Web Based Remittances'!A:C,3,0)</f>
        <v>752d733h</v>
      </c>
      <c r="C2511" t="s">
        <v>251</v>
      </c>
      <c r="D2511" t="s">
        <v>252</v>
      </c>
      <c r="E2511">
        <v>6116610</v>
      </c>
    </row>
    <row r="2512" spans="1:18" x14ac:dyDescent="0.2">
      <c r="A2512" t="s">
        <v>366</v>
      </c>
      <c r="B2512" s="243" t="str">
        <f>VLOOKUP(A2512,'Web Based Remittances'!A:C,3,0)</f>
        <v>752d733h</v>
      </c>
      <c r="C2512" t="s">
        <v>253</v>
      </c>
      <c r="D2512" t="s">
        <v>254</v>
      </c>
      <c r="E2512">
        <v>6116600</v>
      </c>
    </row>
    <row r="2513" spans="1:5" x14ac:dyDescent="0.2">
      <c r="A2513" t="s">
        <v>366</v>
      </c>
      <c r="B2513" s="243" t="str">
        <f>VLOOKUP(A2513,'Web Based Remittances'!A:C,3,0)</f>
        <v>752d733h</v>
      </c>
      <c r="C2513" t="s">
        <v>255</v>
      </c>
      <c r="D2513" t="s">
        <v>256</v>
      </c>
      <c r="E2513">
        <v>6121000</v>
      </c>
    </row>
    <row r="2514" spans="1:5" x14ac:dyDescent="0.2">
      <c r="A2514" t="s">
        <v>366</v>
      </c>
      <c r="B2514" s="243" t="str">
        <f>VLOOKUP(A2514,'Web Based Remittances'!A:C,3,0)</f>
        <v>752d733h</v>
      </c>
      <c r="C2514" t="s">
        <v>257</v>
      </c>
      <c r="D2514" t="s">
        <v>258</v>
      </c>
      <c r="E2514">
        <v>6122310</v>
      </c>
    </row>
    <row r="2515" spans="1:5" x14ac:dyDescent="0.2">
      <c r="A2515" t="s">
        <v>366</v>
      </c>
      <c r="B2515" s="243" t="str">
        <f>VLOOKUP(A2515,'Web Based Remittances'!A:C,3,0)</f>
        <v>752d733h</v>
      </c>
      <c r="C2515" t="s">
        <v>259</v>
      </c>
      <c r="D2515" t="s">
        <v>260</v>
      </c>
      <c r="E2515">
        <v>6122110</v>
      </c>
    </row>
    <row r="2516" spans="1:5" x14ac:dyDescent="0.2">
      <c r="A2516" t="s">
        <v>366</v>
      </c>
      <c r="B2516" s="243" t="str">
        <f>VLOOKUP(A2516,'Web Based Remittances'!A:C,3,0)</f>
        <v>752d733h</v>
      </c>
      <c r="C2516" t="s">
        <v>261</v>
      </c>
      <c r="D2516" t="s">
        <v>262</v>
      </c>
      <c r="E2516">
        <v>6120800</v>
      </c>
    </row>
    <row r="2517" spans="1:5" x14ac:dyDescent="0.2">
      <c r="A2517" t="s">
        <v>366</v>
      </c>
      <c r="B2517" s="243" t="str">
        <f>VLOOKUP(A2517,'Web Based Remittances'!A:C,3,0)</f>
        <v>752d733h</v>
      </c>
      <c r="C2517" t="s">
        <v>263</v>
      </c>
      <c r="D2517" t="s">
        <v>264</v>
      </c>
      <c r="E2517">
        <v>6120220</v>
      </c>
    </row>
    <row r="2518" spans="1:5" x14ac:dyDescent="0.2">
      <c r="A2518" t="s">
        <v>366</v>
      </c>
      <c r="B2518" s="243" t="str">
        <f>VLOOKUP(A2518,'Web Based Remittances'!A:C,3,0)</f>
        <v>752d733h</v>
      </c>
      <c r="C2518" t="s">
        <v>265</v>
      </c>
      <c r="D2518" t="s">
        <v>266</v>
      </c>
      <c r="E2518">
        <v>6120600</v>
      </c>
    </row>
    <row r="2519" spans="1:5" x14ac:dyDescent="0.2">
      <c r="A2519" t="s">
        <v>366</v>
      </c>
      <c r="B2519" s="243" t="str">
        <f>VLOOKUP(A2519,'Web Based Remittances'!A:C,3,0)</f>
        <v>752d733h</v>
      </c>
      <c r="C2519" t="s">
        <v>267</v>
      </c>
      <c r="D2519" t="s">
        <v>268</v>
      </c>
      <c r="E2519">
        <v>6120400</v>
      </c>
    </row>
    <row r="2520" spans="1:5" x14ac:dyDescent="0.2">
      <c r="A2520" t="s">
        <v>366</v>
      </c>
      <c r="B2520" s="243" t="str">
        <f>VLOOKUP(A2520,'Web Based Remittances'!A:C,3,0)</f>
        <v>752d733h</v>
      </c>
      <c r="C2520" t="s">
        <v>269</v>
      </c>
      <c r="D2520" t="s">
        <v>270</v>
      </c>
      <c r="E2520">
        <v>6140130</v>
      </c>
    </row>
    <row r="2521" spans="1:5" x14ac:dyDescent="0.2">
      <c r="A2521" t="s">
        <v>366</v>
      </c>
      <c r="B2521" s="243" t="str">
        <f>VLOOKUP(A2521,'Web Based Remittances'!A:C,3,0)</f>
        <v>752d733h</v>
      </c>
      <c r="C2521" t="s">
        <v>271</v>
      </c>
      <c r="D2521" t="s">
        <v>272</v>
      </c>
      <c r="E2521">
        <v>6142460</v>
      </c>
    </row>
    <row r="2522" spans="1:5" x14ac:dyDescent="0.2">
      <c r="A2522" t="s">
        <v>366</v>
      </c>
      <c r="B2522" s="243" t="str">
        <f>VLOOKUP(A2522,'Web Based Remittances'!A:C,3,0)</f>
        <v>752d733h</v>
      </c>
      <c r="C2522" t="s">
        <v>273</v>
      </c>
      <c r="D2522" t="s">
        <v>274</v>
      </c>
      <c r="E2522">
        <v>6142431</v>
      </c>
    </row>
    <row r="2523" spans="1:5" x14ac:dyDescent="0.2">
      <c r="A2523" t="s">
        <v>366</v>
      </c>
      <c r="B2523" s="243" t="str">
        <f>VLOOKUP(A2523,'Web Based Remittances'!A:C,3,0)</f>
        <v>752d733h</v>
      </c>
      <c r="C2523" t="s">
        <v>275</v>
      </c>
      <c r="D2523" t="s">
        <v>276</v>
      </c>
      <c r="E2523">
        <v>6142432</v>
      </c>
    </row>
    <row r="2524" spans="1:5" x14ac:dyDescent="0.2">
      <c r="A2524" t="s">
        <v>366</v>
      </c>
      <c r="B2524" s="243" t="str">
        <f>VLOOKUP(A2524,'Web Based Remittances'!A:C,3,0)</f>
        <v>752d733h</v>
      </c>
      <c r="C2524" t="s">
        <v>277</v>
      </c>
      <c r="D2524" t="s">
        <v>278</v>
      </c>
      <c r="E2524">
        <v>6142430</v>
      </c>
    </row>
    <row r="2525" spans="1:5" x14ac:dyDescent="0.2">
      <c r="A2525" t="s">
        <v>366</v>
      </c>
      <c r="B2525" s="243" t="str">
        <f>VLOOKUP(A2525,'Web Based Remittances'!A:C,3,0)</f>
        <v>752d733h</v>
      </c>
      <c r="C2525" t="s">
        <v>279</v>
      </c>
      <c r="D2525" t="s">
        <v>280</v>
      </c>
      <c r="E2525">
        <v>6142433</v>
      </c>
    </row>
    <row r="2526" spans="1:5" x14ac:dyDescent="0.2">
      <c r="A2526" t="s">
        <v>366</v>
      </c>
      <c r="B2526" s="243" t="str">
        <f>VLOOKUP(A2526,'Web Based Remittances'!A:C,3,0)</f>
        <v>752d733h</v>
      </c>
      <c r="C2526" t="s">
        <v>281</v>
      </c>
      <c r="D2526" t="s">
        <v>282</v>
      </c>
      <c r="E2526">
        <v>6142440</v>
      </c>
    </row>
    <row r="2527" spans="1:5" x14ac:dyDescent="0.2">
      <c r="A2527" t="s">
        <v>366</v>
      </c>
      <c r="B2527" s="243" t="str">
        <f>VLOOKUP(A2527,'Web Based Remittances'!A:C,3,0)</f>
        <v>752d733h</v>
      </c>
      <c r="C2527" t="s">
        <v>283</v>
      </c>
      <c r="D2527" t="s">
        <v>284</v>
      </c>
      <c r="E2527">
        <v>6142434</v>
      </c>
    </row>
    <row r="2528" spans="1:5" x14ac:dyDescent="0.2">
      <c r="A2528" t="s">
        <v>366</v>
      </c>
      <c r="B2528" s="243" t="str">
        <f>VLOOKUP(A2528,'Web Based Remittances'!A:C,3,0)</f>
        <v>752d733h</v>
      </c>
      <c r="C2528" t="s">
        <v>285</v>
      </c>
      <c r="D2528" t="s">
        <v>286</v>
      </c>
      <c r="E2528">
        <v>6146100</v>
      </c>
    </row>
    <row r="2529" spans="1:18" x14ac:dyDescent="0.2">
      <c r="A2529" t="s">
        <v>366</v>
      </c>
      <c r="B2529" s="243" t="str">
        <f>VLOOKUP(A2529,'Web Based Remittances'!A:C,3,0)</f>
        <v>752d733h</v>
      </c>
      <c r="C2529" t="s">
        <v>287</v>
      </c>
      <c r="D2529" t="s">
        <v>288</v>
      </c>
      <c r="E2529">
        <v>6140000</v>
      </c>
    </row>
    <row r="2530" spans="1:18" x14ac:dyDescent="0.2">
      <c r="A2530" t="s">
        <v>366</v>
      </c>
      <c r="B2530" s="243" t="str">
        <f>VLOOKUP(A2530,'Web Based Remittances'!A:C,3,0)</f>
        <v>752d733h</v>
      </c>
      <c r="C2530" t="s">
        <v>289</v>
      </c>
      <c r="D2530" t="s">
        <v>290</v>
      </c>
      <c r="E2530">
        <v>6121600</v>
      </c>
    </row>
    <row r="2531" spans="1:18" x14ac:dyDescent="0.2">
      <c r="A2531" t="s">
        <v>366</v>
      </c>
      <c r="B2531" s="243" t="str">
        <f>VLOOKUP(A2531,'Web Based Remittances'!A:C,3,0)</f>
        <v>752d733h</v>
      </c>
      <c r="C2531" t="s">
        <v>291</v>
      </c>
      <c r="D2531" t="s">
        <v>292</v>
      </c>
      <c r="E2531">
        <v>6151110</v>
      </c>
    </row>
    <row r="2532" spans="1:18" x14ac:dyDescent="0.2">
      <c r="A2532" t="s">
        <v>366</v>
      </c>
      <c r="B2532" s="243" t="str">
        <f>VLOOKUP(A2532,'Web Based Remittances'!A:C,3,0)</f>
        <v>752d733h</v>
      </c>
      <c r="C2532" t="s">
        <v>293</v>
      </c>
      <c r="D2532" t="s">
        <v>294</v>
      </c>
      <c r="E2532">
        <v>6140200</v>
      </c>
    </row>
    <row r="2533" spans="1:18" x14ac:dyDescent="0.2">
      <c r="A2533" t="s">
        <v>366</v>
      </c>
      <c r="B2533" s="243" t="str">
        <f>VLOOKUP(A2533,'Web Based Remittances'!A:C,3,0)</f>
        <v>752d733h</v>
      </c>
      <c r="C2533" t="s">
        <v>295</v>
      </c>
      <c r="D2533" t="s">
        <v>296</v>
      </c>
      <c r="E2533">
        <v>6111000</v>
      </c>
    </row>
    <row r="2534" spans="1:18" x14ac:dyDescent="0.2">
      <c r="A2534" t="s">
        <v>366</v>
      </c>
      <c r="B2534" s="243" t="str">
        <f>VLOOKUP(A2534,'Web Based Remittances'!A:C,3,0)</f>
        <v>752d733h</v>
      </c>
      <c r="C2534" t="s">
        <v>297</v>
      </c>
      <c r="D2534" t="s">
        <v>298</v>
      </c>
      <c r="E2534">
        <v>6170100</v>
      </c>
    </row>
    <row r="2535" spans="1:18" x14ac:dyDescent="0.2">
      <c r="A2535" t="s">
        <v>366</v>
      </c>
      <c r="B2535" s="243" t="str">
        <f>VLOOKUP(A2535,'Web Based Remittances'!A:C,3,0)</f>
        <v>752d733h</v>
      </c>
      <c r="C2535" t="s">
        <v>299</v>
      </c>
      <c r="D2535" t="s">
        <v>300</v>
      </c>
      <c r="E2535">
        <v>6170110</v>
      </c>
    </row>
    <row r="2536" spans="1:18" x14ac:dyDescent="0.2">
      <c r="A2536" t="s">
        <v>366</v>
      </c>
      <c r="B2536" s="243" t="str">
        <f>VLOOKUP(A2536,'Web Based Remittances'!A:C,3,0)</f>
        <v>752d733h</v>
      </c>
      <c r="C2536" t="s">
        <v>301</v>
      </c>
      <c r="D2536" t="s">
        <v>302</v>
      </c>
      <c r="E2536">
        <v>6181400</v>
      </c>
    </row>
    <row r="2537" spans="1:18" x14ac:dyDescent="0.2">
      <c r="A2537" t="s">
        <v>366</v>
      </c>
      <c r="B2537" s="243" t="str">
        <f>VLOOKUP(A2537,'Web Based Remittances'!A:C,3,0)</f>
        <v>752d733h</v>
      </c>
      <c r="C2537" t="s">
        <v>303</v>
      </c>
      <c r="D2537" t="s">
        <v>304</v>
      </c>
      <c r="E2537">
        <v>6181500</v>
      </c>
    </row>
    <row r="2538" spans="1:18" x14ac:dyDescent="0.2">
      <c r="A2538" t="s">
        <v>366</v>
      </c>
      <c r="B2538" s="243" t="str">
        <f>VLOOKUP(A2538,'Web Based Remittances'!A:C,3,0)</f>
        <v>752d733h</v>
      </c>
      <c r="C2538" t="s">
        <v>305</v>
      </c>
      <c r="D2538" t="s">
        <v>306</v>
      </c>
      <c r="E2538">
        <v>6110610</v>
      </c>
    </row>
    <row r="2539" spans="1:18" x14ac:dyDescent="0.2">
      <c r="A2539" t="s">
        <v>366</v>
      </c>
      <c r="B2539" s="243" t="str">
        <f>VLOOKUP(A2539,'Web Based Remittances'!A:C,3,0)</f>
        <v>752d733h</v>
      </c>
      <c r="C2539" t="s">
        <v>307</v>
      </c>
      <c r="D2539" t="s">
        <v>308</v>
      </c>
      <c r="E2539">
        <v>6122340</v>
      </c>
    </row>
    <row r="2540" spans="1:18" x14ac:dyDescent="0.2">
      <c r="A2540" t="s">
        <v>366</v>
      </c>
      <c r="B2540" s="243" t="str">
        <f>VLOOKUP(A2540,'Web Based Remittances'!A:C,3,0)</f>
        <v>752d733h</v>
      </c>
      <c r="C2540" t="s">
        <v>309</v>
      </c>
      <c r="D2540" t="s">
        <v>310</v>
      </c>
      <c r="E2540">
        <v>4190170</v>
      </c>
    </row>
    <row r="2541" spans="1:18" x14ac:dyDescent="0.2">
      <c r="A2541" t="s">
        <v>366</v>
      </c>
      <c r="B2541" s="243" t="str">
        <f>VLOOKUP(A2541,'Web Based Remittances'!A:C,3,0)</f>
        <v>752d733h</v>
      </c>
      <c r="C2541" t="s">
        <v>311</v>
      </c>
      <c r="D2541" t="s">
        <v>312</v>
      </c>
      <c r="E2541">
        <v>4190430</v>
      </c>
    </row>
    <row r="2542" spans="1:18" x14ac:dyDescent="0.2">
      <c r="A2542" t="s">
        <v>366</v>
      </c>
      <c r="B2542" s="243" t="str">
        <f>VLOOKUP(A2542,'Web Based Remittances'!A:C,3,0)</f>
        <v>752d733h</v>
      </c>
      <c r="C2542" t="s">
        <v>313</v>
      </c>
      <c r="D2542" t="s">
        <v>314</v>
      </c>
      <c r="E2542">
        <v>6181510</v>
      </c>
      <c r="F2542" s="338"/>
      <c r="G2542" s="338"/>
      <c r="H2542" s="338"/>
      <c r="I2542" s="338"/>
      <c r="J2542" s="338"/>
      <c r="K2542" s="338"/>
      <c r="L2542" s="338"/>
      <c r="M2542" s="338"/>
      <c r="N2542" s="338"/>
      <c r="O2542" s="338"/>
      <c r="P2542" s="338"/>
      <c r="Q2542" s="338"/>
      <c r="R2542" s="338"/>
    </row>
    <row r="2543" spans="1:18" x14ac:dyDescent="0.2">
      <c r="A2543" t="s">
        <v>366</v>
      </c>
      <c r="B2543" s="243" t="str">
        <f>VLOOKUP(A2543,'Web Based Remittances'!A:C,3,0)</f>
        <v>752d733h</v>
      </c>
      <c r="C2543" t="s">
        <v>315</v>
      </c>
      <c r="D2543" t="s">
        <v>316</v>
      </c>
      <c r="E2543">
        <v>6180210</v>
      </c>
    </row>
    <row r="2544" spans="1:18" x14ac:dyDescent="0.2">
      <c r="A2544" t="s">
        <v>366</v>
      </c>
      <c r="B2544" s="243" t="str">
        <f>VLOOKUP(A2544,'Web Based Remittances'!A:C,3,0)</f>
        <v>752d733h</v>
      </c>
      <c r="C2544" t="s">
        <v>317</v>
      </c>
      <c r="D2544" t="s">
        <v>318</v>
      </c>
      <c r="E2544">
        <v>6180200</v>
      </c>
      <c r="F2544" s="338"/>
    </row>
    <row r="2545" spans="1:18" x14ac:dyDescent="0.2">
      <c r="A2545" t="s">
        <v>366</v>
      </c>
      <c r="B2545" s="243" t="str">
        <f>VLOOKUP(A2545,'Web Based Remittances'!A:C,3,0)</f>
        <v>752d733h</v>
      </c>
      <c r="C2545" t="s">
        <v>319</v>
      </c>
      <c r="D2545" t="s">
        <v>320</v>
      </c>
      <c r="E2545">
        <v>6180230</v>
      </c>
      <c r="F2545" s="338"/>
      <c r="H2545" s="338"/>
      <c r="K2545" s="338"/>
      <c r="L2545" s="338"/>
      <c r="N2545" s="338"/>
      <c r="O2545" s="338"/>
      <c r="Q2545" s="338"/>
    </row>
    <row r="2546" spans="1:18" x14ac:dyDescent="0.2">
      <c r="A2546" t="s">
        <v>366</v>
      </c>
      <c r="B2546" s="243" t="str">
        <f>VLOOKUP(A2546,'Web Based Remittances'!A:C,3,0)</f>
        <v>752d733h</v>
      </c>
      <c r="C2546" t="s">
        <v>321</v>
      </c>
      <c r="D2546" t="s">
        <v>272</v>
      </c>
      <c r="E2546">
        <v>6180260</v>
      </c>
      <c r="F2546" s="338"/>
      <c r="G2546" s="338"/>
      <c r="H2546" s="338"/>
      <c r="I2546" s="338"/>
      <c r="J2546" s="338"/>
      <c r="L2546" s="338"/>
      <c r="M2546" s="338"/>
      <c r="N2546" s="338"/>
      <c r="O2546" s="338"/>
      <c r="P2546" s="338"/>
      <c r="Q2546" s="338"/>
      <c r="R2546" s="338"/>
    </row>
    <row r="2547" spans="1:18" x14ac:dyDescent="0.2">
      <c r="A2547" t="s">
        <v>366</v>
      </c>
      <c r="B2547" s="243" t="str">
        <f>VLOOKUP(A2547,'Web Based Remittances'!A:C,3,0)</f>
        <v>752d733h</v>
      </c>
      <c r="C2547" t="s">
        <v>322</v>
      </c>
      <c r="D2547" t="s">
        <v>323</v>
      </c>
      <c r="E2547">
        <v>6180261</v>
      </c>
    </row>
    <row r="2548" spans="1:18" x14ac:dyDescent="0.2">
      <c r="A2548" t="s">
        <v>366</v>
      </c>
      <c r="B2548" s="243" t="str">
        <f>VLOOKUP(A2548,'Web Based Remittances'!A:C,3,0)</f>
        <v>752d733h</v>
      </c>
      <c r="C2548" t="s">
        <v>324</v>
      </c>
      <c r="D2548" t="s">
        <v>325</v>
      </c>
      <c r="E2548">
        <v>6180262</v>
      </c>
    </row>
    <row r="2549" spans="1:18" x14ac:dyDescent="0.2">
      <c r="A2549" t="s">
        <v>366</v>
      </c>
      <c r="B2549" s="243" t="str">
        <f>VLOOKUP(A2549,'Web Based Remittances'!A:C,3,0)</f>
        <v>752d733h</v>
      </c>
      <c r="C2549" t="s">
        <v>326</v>
      </c>
      <c r="D2549" t="s">
        <v>280</v>
      </c>
      <c r="E2549">
        <v>6180263</v>
      </c>
    </row>
    <row r="2550" spans="1:18" x14ac:dyDescent="0.2">
      <c r="A2550" t="s">
        <v>366</v>
      </c>
      <c r="B2550" s="243" t="str">
        <f>VLOOKUP(A2550,'Web Based Remittances'!A:C,3,0)</f>
        <v>752d733h</v>
      </c>
      <c r="C2550" t="s">
        <v>327</v>
      </c>
      <c r="D2550" t="s">
        <v>328</v>
      </c>
      <c r="E2550">
        <v>6180264</v>
      </c>
      <c r="F2550" s="338"/>
      <c r="H2550" s="338"/>
    </row>
    <row r="2551" spans="1:18" x14ac:dyDescent="0.2">
      <c r="A2551" t="s">
        <v>367</v>
      </c>
      <c r="B2551" s="243" t="str">
        <f>VLOOKUP(A2551,'Web Based Remittances'!A:C,3,0)</f>
        <v>172c677k</v>
      </c>
      <c r="C2551" t="s">
        <v>200</v>
      </c>
      <c r="D2551" t="s">
        <v>201</v>
      </c>
      <c r="E2551">
        <v>4190105</v>
      </c>
    </row>
    <row r="2552" spans="1:18" x14ac:dyDescent="0.2">
      <c r="A2552" t="s">
        <v>367</v>
      </c>
      <c r="B2552" s="243" t="str">
        <f>VLOOKUP(A2552,'Web Based Remittances'!A:C,3,0)</f>
        <v>172c677k</v>
      </c>
      <c r="C2552" t="s">
        <v>202</v>
      </c>
      <c r="D2552" t="s">
        <v>203</v>
      </c>
      <c r="E2552">
        <v>4190110</v>
      </c>
    </row>
    <row r="2553" spans="1:18" x14ac:dyDescent="0.2">
      <c r="A2553" t="s">
        <v>367</v>
      </c>
      <c r="B2553" s="243" t="str">
        <f>VLOOKUP(A2553,'Web Based Remittances'!A:C,3,0)</f>
        <v>172c677k</v>
      </c>
      <c r="C2553" t="s">
        <v>204</v>
      </c>
      <c r="D2553" t="s">
        <v>205</v>
      </c>
      <c r="E2553">
        <v>4190120</v>
      </c>
    </row>
    <row r="2554" spans="1:18" x14ac:dyDescent="0.2">
      <c r="A2554" t="s">
        <v>367</v>
      </c>
      <c r="B2554" s="243" t="str">
        <f>VLOOKUP(A2554,'Web Based Remittances'!A:C,3,0)</f>
        <v>172c677k</v>
      </c>
      <c r="C2554" t="s">
        <v>206</v>
      </c>
      <c r="D2554" t="s">
        <v>207</v>
      </c>
      <c r="E2554">
        <v>4190140</v>
      </c>
      <c r="F2554" s="338"/>
      <c r="G2554" s="338"/>
      <c r="H2554" s="338"/>
    </row>
    <row r="2555" spans="1:18" x14ac:dyDescent="0.2">
      <c r="A2555" t="s">
        <v>367</v>
      </c>
      <c r="B2555" s="243" t="str">
        <f>VLOOKUP(A2555,'Web Based Remittances'!A:C,3,0)</f>
        <v>172c677k</v>
      </c>
      <c r="C2555" t="s">
        <v>208</v>
      </c>
      <c r="D2555" t="s">
        <v>209</v>
      </c>
      <c r="E2555">
        <v>4190160</v>
      </c>
      <c r="F2555" s="338"/>
      <c r="G2555" s="338"/>
      <c r="J2555" s="338"/>
      <c r="N2555" s="338"/>
      <c r="Q2555" s="338"/>
    </row>
    <row r="2556" spans="1:18" x14ac:dyDescent="0.2">
      <c r="A2556" t="s">
        <v>367</v>
      </c>
      <c r="B2556" s="243" t="str">
        <f>VLOOKUP(A2556,'Web Based Remittances'!A:C,3,0)</f>
        <v>172c677k</v>
      </c>
      <c r="C2556" t="s">
        <v>210</v>
      </c>
      <c r="D2556" t="s">
        <v>211</v>
      </c>
      <c r="E2556">
        <v>4190390</v>
      </c>
    </row>
    <row r="2557" spans="1:18" x14ac:dyDescent="0.2">
      <c r="A2557" t="s">
        <v>367</v>
      </c>
      <c r="B2557" s="243" t="str">
        <f>VLOOKUP(A2557,'Web Based Remittances'!A:C,3,0)</f>
        <v>172c677k</v>
      </c>
      <c r="C2557" t="s">
        <v>212</v>
      </c>
      <c r="D2557" t="s">
        <v>213</v>
      </c>
      <c r="E2557">
        <v>4191900</v>
      </c>
    </row>
    <row r="2558" spans="1:18" x14ac:dyDescent="0.2">
      <c r="A2558" t="s">
        <v>367</v>
      </c>
      <c r="B2558" s="243" t="str">
        <f>VLOOKUP(A2558,'Web Based Remittances'!A:C,3,0)</f>
        <v>172c677k</v>
      </c>
      <c r="C2558" t="s">
        <v>214</v>
      </c>
      <c r="D2558" t="s">
        <v>215</v>
      </c>
      <c r="E2558">
        <v>4191100</v>
      </c>
      <c r="F2558" s="338"/>
    </row>
    <row r="2559" spans="1:18" x14ac:dyDescent="0.2">
      <c r="A2559" t="s">
        <v>367</v>
      </c>
      <c r="B2559" s="243" t="str">
        <f>VLOOKUP(A2559,'Web Based Remittances'!A:C,3,0)</f>
        <v>172c677k</v>
      </c>
      <c r="C2559" t="s">
        <v>216</v>
      </c>
      <c r="D2559" t="s">
        <v>217</v>
      </c>
      <c r="E2559">
        <v>4191110</v>
      </c>
    </row>
    <row r="2560" spans="1:18" x14ac:dyDescent="0.2">
      <c r="A2560" t="s">
        <v>367</v>
      </c>
      <c r="B2560" s="243" t="str">
        <f>VLOOKUP(A2560,'Web Based Remittances'!A:C,3,0)</f>
        <v>172c677k</v>
      </c>
      <c r="C2560" t="s">
        <v>218</v>
      </c>
      <c r="D2560" t="s">
        <v>219</v>
      </c>
      <c r="E2560">
        <v>4191600</v>
      </c>
      <c r="F2560" s="338"/>
    </row>
    <row r="2561" spans="1:18" x14ac:dyDescent="0.2">
      <c r="A2561" t="s">
        <v>367</v>
      </c>
      <c r="B2561" s="243" t="str">
        <f>VLOOKUP(A2561,'Web Based Remittances'!A:C,3,0)</f>
        <v>172c677k</v>
      </c>
      <c r="C2561" t="s">
        <v>220</v>
      </c>
      <c r="D2561" t="s">
        <v>221</v>
      </c>
      <c r="E2561">
        <v>4191610</v>
      </c>
      <c r="F2561" s="338"/>
    </row>
    <row r="2562" spans="1:18" x14ac:dyDescent="0.2">
      <c r="A2562" t="s">
        <v>367</v>
      </c>
      <c r="B2562" s="243" t="str">
        <f>VLOOKUP(A2562,'Web Based Remittances'!A:C,3,0)</f>
        <v>172c677k</v>
      </c>
      <c r="C2562" t="s">
        <v>222</v>
      </c>
      <c r="D2562" t="s">
        <v>223</v>
      </c>
      <c r="E2562">
        <v>4190410</v>
      </c>
      <c r="F2562" s="338"/>
    </row>
    <row r="2563" spans="1:18" x14ac:dyDescent="0.2">
      <c r="A2563" t="s">
        <v>367</v>
      </c>
      <c r="B2563" s="243" t="str">
        <f>VLOOKUP(A2563,'Web Based Remittances'!A:C,3,0)</f>
        <v>172c677k</v>
      </c>
      <c r="C2563" t="s">
        <v>224</v>
      </c>
      <c r="D2563" t="s">
        <v>225</v>
      </c>
      <c r="E2563">
        <v>4190420</v>
      </c>
      <c r="F2563" s="338"/>
    </row>
    <row r="2564" spans="1:18" x14ac:dyDescent="0.2">
      <c r="A2564" t="s">
        <v>367</v>
      </c>
      <c r="B2564" s="243" t="str">
        <f>VLOOKUP(A2564,'Web Based Remittances'!A:C,3,0)</f>
        <v>172c677k</v>
      </c>
      <c r="C2564" t="s">
        <v>226</v>
      </c>
      <c r="D2564" t="s">
        <v>227</v>
      </c>
      <c r="E2564">
        <v>4190200</v>
      </c>
    </row>
    <row r="2565" spans="1:18" x14ac:dyDescent="0.2">
      <c r="A2565" t="s">
        <v>367</v>
      </c>
      <c r="B2565" s="243" t="str">
        <f>VLOOKUP(A2565,'Web Based Remittances'!A:C,3,0)</f>
        <v>172c677k</v>
      </c>
      <c r="C2565" t="s">
        <v>228</v>
      </c>
      <c r="D2565" t="s">
        <v>229</v>
      </c>
      <c r="E2565">
        <v>4190386</v>
      </c>
      <c r="F2565" s="338"/>
      <c r="G2565" s="338"/>
      <c r="H2565" s="338"/>
      <c r="I2565" s="338"/>
      <c r="J2565" s="338"/>
      <c r="K2565" s="338"/>
      <c r="L2565" s="338"/>
      <c r="M2565" s="338"/>
      <c r="N2565" s="338"/>
      <c r="O2565" s="338"/>
      <c r="P2565" s="338"/>
      <c r="Q2565" s="338"/>
      <c r="R2565" s="338"/>
    </row>
    <row r="2566" spans="1:18" x14ac:dyDescent="0.2">
      <c r="A2566" t="s">
        <v>367</v>
      </c>
      <c r="B2566" s="243" t="str">
        <f>VLOOKUP(A2566,'Web Based Remittances'!A:C,3,0)</f>
        <v>172c677k</v>
      </c>
      <c r="C2566" t="s">
        <v>230</v>
      </c>
      <c r="D2566" t="s">
        <v>231</v>
      </c>
      <c r="E2566">
        <v>4190387</v>
      </c>
      <c r="F2566" s="338"/>
      <c r="H2566" s="338"/>
      <c r="J2566" s="338"/>
      <c r="K2566" s="338"/>
      <c r="L2566" s="338"/>
      <c r="M2566" s="338"/>
      <c r="N2566" s="338"/>
      <c r="O2566" s="338"/>
    </row>
    <row r="2567" spans="1:18" x14ac:dyDescent="0.2">
      <c r="A2567" t="s">
        <v>367</v>
      </c>
      <c r="B2567" s="243" t="str">
        <f>VLOOKUP(A2567,'Web Based Remittances'!A:C,3,0)</f>
        <v>172c677k</v>
      </c>
      <c r="C2567" t="s">
        <v>232</v>
      </c>
      <c r="D2567" t="s">
        <v>233</v>
      </c>
      <c r="E2567">
        <v>4190388</v>
      </c>
    </row>
    <row r="2568" spans="1:18" x14ac:dyDescent="0.2">
      <c r="A2568" t="s">
        <v>367</v>
      </c>
      <c r="B2568" s="243" t="str">
        <f>VLOOKUP(A2568,'Web Based Remittances'!A:C,3,0)</f>
        <v>172c677k</v>
      </c>
      <c r="C2568" t="s">
        <v>234</v>
      </c>
      <c r="D2568" t="s">
        <v>235</v>
      </c>
      <c r="E2568">
        <v>4190380</v>
      </c>
    </row>
    <row r="2569" spans="1:18" x14ac:dyDescent="0.2">
      <c r="A2569" t="s">
        <v>367</v>
      </c>
      <c r="B2569" s="243" t="str">
        <f>VLOOKUP(A2569,'Web Based Remittances'!A:C,3,0)</f>
        <v>172c677k</v>
      </c>
      <c r="C2569" t="s">
        <v>236</v>
      </c>
      <c r="D2569" t="s">
        <v>237</v>
      </c>
      <c r="E2569">
        <v>4190205</v>
      </c>
      <c r="F2569" s="338"/>
      <c r="G2569" s="338"/>
      <c r="H2569" s="338"/>
      <c r="I2569" s="338"/>
      <c r="J2569" s="338"/>
      <c r="K2569" s="338"/>
      <c r="L2569" s="338"/>
      <c r="M2569" s="338"/>
      <c r="N2569" s="338"/>
      <c r="O2569" s="338"/>
      <c r="P2569" s="338"/>
      <c r="Q2569" s="338"/>
      <c r="R2569" s="338"/>
    </row>
    <row r="2570" spans="1:18" x14ac:dyDescent="0.2">
      <c r="A2570" t="s">
        <v>367</v>
      </c>
      <c r="B2570" s="243" t="str">
        <f>VLOOKUP(A2570,'Web Based Remittances'!A:C,3,0)</f>
        <v>172c677k</v>
      </c>
      <c r="C2570" t="s">
        <v>238</v>
      </c>
      <c r="D2570" t="s">
        <v>239</v>
      </c>
      <c r="E2570">
        <v>4190210</v>
      </c>
      <c r="F2570" s="338"/>
      <c r="G2570" s="338"/>
      <c r="H2570" s="338"/>
      <c r="I2570" s="338"/>
      <c r="J2570" s="338"/>
      <c r="K2570" s="338"/>
      <c r="L2570" s="338"/>
      <c r="M2570" s="338"/>
      <c r="N2570" s="338"/>
      <c r="O2570" s="338"/>
      <c r="P2570" s="338"/>
      <c r="Q2570" s="338"/>
      <c r="R2570" s="338"/>
    </row>
    <row r="2571" spans="1:18" x14ac:dyDescent="0.2">
      <c r="A2571" t="s">
        <v>367</v>
      </c>
      <c r="B2571" s="243" t="str">
        <f>VLOOKUP(A2571,'Web Based Remittances'!A:C,3,0)</f>
        <v>172c677k</v>
      </c>
      <c r="C2571" t="s">
        <v>14</v>
      </c>
      <c r="D2571" t="s">
        <v>240</v>
      </c>
      <c r="E2571">
        <v>6110000</v>
      </c>
      <c r="F2571" s="338"/>
      <c r="G2571" s="338"/>
      <c r="H2571" s="338"/>
      <c r="I2571" s="338"/>
      <c r="J2571" s="338"/>
      <c r="K2571" s="338"/>
      <c r="L2571" s="338"/>
      <c r="M2571" s="338"/>
      <c r="N2571" s="338"/>
      <c r="O2571" s="338"/>
      <c r="P2571" s="338"/>
      <c r="Q2571" s="338"/>
      <c r="R2571" s="338"/>
    </row>
    <row r="2572" spans="1:18" x14ac:dyDescent="0.2">
      <c r="A2572" t="s">
        <v>367</v>
      </c>
      <c r="B2572" s="243" t="str">
        <f>VLOOKUP(A2572,'Web Based Remittances'!A:C,3,0)</f>
        <v>172c677k</v>
      </c>
      <c r="C2572" t="s">
        <v>23</v>
      </c>
      <c r="D2572" t="s">
        <v>241</v>
      </c>
      <c r="E2572">
        <v>6110020</v>
      </c>
      <c r="F2572" s="338"/>
      <c r="G2572" s="338"/>
      <c r="I2572" s="338"/>
      <c r="K2572" s="338"/>
      <c r="M2572" s="338"/>
      <c r="P2572" s="338"/>
    </row>
    <row r="2573" spans="1:18" x14ac:dyDescent="0.2">
      <c r="A2573" t="s">
        <v>367</v>
      </c>
      <c r="B2573" s="243" t="str">
        <f>VLOOKUP(A2573,'Web Based Remittances'!A:C,3,0)</f>
        <v>172c677k</v>
      </c>
      <c r="C2573" t="s">
        <v>31</v>
      </c>
      <c r="D2573" t="s">
        <v>242</v>
      </c>
      <c r="E2573">
        <v>6110600</v>
      </c>
    </row>
    <row r="2574" spans="1:18" x14ac:dyDescent="0.2">
      <c r="A2574" t="s">
        <v>367</v>
      </c>
      <c r="B2574" s="243" t="str">
        <f>VLOOKUP(A2574,'Web Based Remittances'!A:C,3,0)</f>
        <v>172c677k</v>
      </c>
      <c r="C2574" t="s">
        <v>38</v>
      </c>
      <c r="D2574" t="s">
        <v>243</v>
      </c>
      <c r="E2574">
        <v>6110720</v>
      </c>
      <c r="F2574" s="338"/>
      <c r="G2574" s="338"/>
      <c r="H2574" s="338"/>
      <c r="I2574" s="338"/>
      <c r="J2574" s="338"/>
      <c r="K2574" s="338"/>
      <c r="L2574" s="338"/>
      <c r="M2574" s="338"/>
      <c r="N2574" s="338"/>
      <c r="O2574" s="338"/>
      <c r="P2574" s="338"/>
      <c r="Q2574" s="338"/>
      <c r="R2574" s="338"/>
    </row>
    <row r="2575" spans="1:18" x14ac:dyDescent="0.2">
      <c r="A2575" t="s">
        <v>367</v>
      </c>
      <c r="B2575" s="243" t="str">
        <f>VLOOKUP(A2575,'Web Based Remittances'!A:C,3,0)</f>
        <v>172c677k</v>
      </c>
      <c r="C2575" t="s">
        <v>42</v>
      </c>
      <c r="D2575" t="s">
        <v>244</v>
      </c>
      <c r="E2575">
        <v>6110860</v>
      </c>
      <c r="F2575" s="338"/>
      <c r="R2575" s="338"/>
    </row>
    <row r="2576" spans="1:18" x14ac:dyDescent="0.2">
      <c r="A2576" t="s">
        <v>367</v>
      </c>
      <c r="B2576" s="243" t="str">
        <f>VLOOKUP(A2576,'Web Based Remittances'!A:C,3,0)</f>
        <v>172c677k</v>
      </c>
      <c r="C2576" t="s">
        <v>46</v>
      </c>
      <c r="D2576" t="s">
        <v>245</v>
      </c>
      <c r="E2576">
        <v>6110800</v>
      </c>
    </row>
    <row r="2577" spans="1:18" x14ac:dyDescent="0.2">
      <c r="A2577" t="s">
        <v>367</v>
      </c>
      <c r="B2577" s="243" t="str">
        <f>VLOOKUP(A2577,'Web Based Remittances'!A:C,3,0)</f>
        <v>172c677k</v>
      </c>
      <c r="C2577" t="s">
        <v>50</v>
      </c>
      <c r="D2577" t="s">
        <v>246</v>
      </c>
      <c r="E2577">
        <v>6110640</v>
      </c>
      <c r="F2577" s="338"/>
      <c r="G2577" s="338"/>
      <c r="H2577" s="338"/>
      <c r="I2577" s="338"/>
      <c r="J2577" s="338"/>
      <c r="L2577" s="338"/>
      <c r="M2577" s="338"/>
      <c r="N2577" s="338"/>
      <c r="O2577" s="338"/>
      <c r="P2577" s="338"/>
      <c r="Q2577" s="338"/>
      <c r="R2577" s="338"/>
    </row>
    <row r="2578" spans="1:18" x14ac:dyDescent="0.2">
      <c r="A2578" t="s">
        <v>367</v>
      </c>
      <c r="B2578" s="243" t="str">
        <f>VLOOKUP(A2578,'Web Based Remittances'!A:C,3,0)</f>
        <v>172c677k</v>
      </c>
      <c r="C2578" t="s">
        <v>247</v>
      </c>
      <c r="D2578" t="s">
        <v>248</v>
      </c>
      <c r="E2578">
        <v>6116300</v>
      </c>
    </row>
    <row r="2579" spans="1:18" x14ac:dyDescent="0.2">
      <c r="A2579" t="s">
        <v>367</v>
      </c>
      <c r="B2579" s="243" t="str">
        <f>VLOOKUP(A2579,'Web Based Remittances'!A:C,3,0)</f>
        <v>172c677k</v>
      </c>
      <c r="C2579" t="s">
        <v>249</v>
      </c>
      <c r="D2579" t="s">
        <v>250</v>
      </c>
      <c r="E2579">
        <v>6116200</v>
      </c>
      <c r="F2579" s="338"/>
      <c r="G2579" s="338"/>
      <c r="H2579" s="338"/>
      <c r="I2579" s="338"/>
      <c r="J2579" s="338"/>
      <c r="K2579" s="338"/>
      <c r="L2579" s="338"/>
      <c r="M2579" s="338"/>
      <c r="N2579" s="338"/>
      <c r="O2579" s="338"/>
      <c r="P2579" s="338"/>
      <c r="Q2579" s="338"/>
      <c r="R2579" s="338"/>
    </row>
    <row r="2580" spans="1:18" x14ac:dyDescent="0.2">
      <c r="A2580" t="s">
        <v>367</v>
      </c>
      <c r="B2580" s="243" t="str">
        <f>VLOOKUP(A2580,'Web Based Remittances'!A:C,3,0)</f>
        <v>172c677k</v>
      </c>
      <c r="C2580" t="s">
        <v>251</v>
      </c>
      <c r="D2580" t="s">
        <v>252</v>
      </c>
      <c r="E2580">
        <v>6116610</v>
      </c>
      <c r="F2580" s="338"/>
      <c r="G2580" s="338"/>
      <c r="H2580" s="338"/>
      <c r="I2580" s="338"/>
      <c r="J2580" s="338"/>
      <c r="K2580" s="338"/>
      <c r="L2580" s="338"/>
      <c r="M2580" s="338"/>
      <c r="N2580" s="338"/>
      <c r="O2580" s="338"/>
      <c r="P2580" s="338"/>
      <c r="Q2580" s="338"/>
      <c r="R2580" s="338"/>
    </row>
    <row r="2581" spans="1:18" x14ac:dyDescent="0.2">
      <c r="A2581" t="s">
        <v>367</v>
      </c>
      <c r="B2581" s="243" t="str">
        <f>VLOOKUP(A2581,'Web Based Remittances'!A:C,3,0)</f>
        <v>172c677k</v>
      </c>
      <c r="C2581" t="s">
        <v>253</v>
      </c>
      <c r="D2581" t="s">
        <v>254</v>
      </c>
      <c r="E2581">
        <v>6116600</v>
      </c>
    </row>
    <row r="2582" spans="1:18" x14ac:dyDescent="0.2">
      <c r="A2582" t="s">
        <v>367</v>
      </c>
      <c r="B2582" s="243" t="str">
        <f>VLOOKUP(A2582,'Web Based Remittances'!A:C,3,0)</f>
        <v>172c677k</v>
      </c>
      <c r="C2582" t="s">
        <v>255</v>
      </c>
      <c r="D2582" t="s">
        <v>256</v>
      </c>
      <c r="E2582">
        <v>6121000</v>
      </c>
    </row>
    <row r="2583" spans="1:18" x14ac:dyDescent="0.2">
      <c r="A2583" t="s">
        <v>367</v>
      </c>
      <c r="B2583" s="243" t="str">
        <f>VLOOKUP(A2583,'Web Based Remittances'!A:C,3,0)</f>
        <v>172c677k</v>
      </c>
      <c r="C2583" t="s">
        <v>257</v>
      </c>
      <c r="D2583" t="s">
        <v>258</v>
      </c>
      <c r="E2583">
        <v>6122310</v>
      </c>
    </row>
    <row r="2584" spans="1:18" x14ac:dyDescent="0.2">
      <c r="A2584" t="s">
        <v>367</v>
      </c>
      <c r="B2584" s="243" t="str">
        <f>VLOOKUP(A2584,'Web Based Remittances'!A:C,3,0)</f>
        <v>172c677k</v>
      </c>
      <c r="C2584" t="s">
        <v>259</v>
      </c>
      <c r="D2584" t="s">
        <v>260</v>
      </c>
      <c r="E2584">
        <v>6122110</v>
      </c>
    </row>
    <row r="2585" spans="1:18" x14ac:dyDescent="0.2">
      <c r="A2585" t="s">
        <v>367</v>
      </c>
      <c r="B2585" s="243" t="str">
        <f>VLOOKUP(A2585,'Web Based Remittances'!A:C,3,0)</f>
        <v>172c677k</v>
      </c>
      <c r="C2585" t="s">
        <v>261</v>
      </c>
      <c r="D2585" t="s">
        <v>262</v>
      </c>
      <c r="E2585">
        <v>6120800</v>
      </c>
      <c r="F2585" s="338"/>
      <c r="R2585" s="338"/>
    </row>
    <row r="2586" spans="1:18" x14ac:dyDescent="0.2">
      <c r="A2586" t="s">
        <v>367</v>
      </c>
      <c r="B2586" s="243" t="str">
        <f>VLOOKUP(A2586,'Web Based Remittances'!A:C,3,0)</f>
        <v>172c677k</v>
      </c>
      <c r="C2586" t="s">
        <v>263</v>
      </c>
      <c r="D2586" t="s">
        <v>264</v>
      </c>
      <c r="E2586">
        <v>6120220</v>
      </c>
    </row>
    <row r="2587" spans="1:18" x14ac:dyDescent="0.2">
      <c r="A2587" t="s">
        <v>367</v>
      </c>
      <c r="B2587" s="243" t="str">
        <f>VLOOKUP(A2587,'Web Based Remittances'!A:C,3,0)</f>
        <v>172c677k</v>
      </c>
      <c r="C2587" t="s">
        <v>265</v>
      </c>
      <c r="D2587" t="s">
        <v>266</v>
      </c>
      <c r="E2587">
        <v>6120600</v>
      </c>
    </row>
    <row r="2588" spans="1:18" x14ac:dyDescent="0.2">
      <c r="A2588" t="s">
        <v>367</v>
      </c>
      <c r="B2588" s="243" t="str">
        <f>VLOOKUP(A2588,'Web Based Remittances'!A:C,3,0)</f>
        <v>172c677k</v>
      </c>
      <c r="C2588" t="s">
        <v>267</v>
      </c>
      <c r="D2588" t="s">
        <v>268</v>
      </c>
      <c r="E2588">
        <v>6120400</v>
      </c>
    </row>
    <row r="2589" spans="1:18" x14ac:dyDescent="0.2">
      <c r="A2589" t="s">
        <v>367</v>
      </c>
      <c r="B2589" s="243" t="str">
        <f>VLOOKUP(A2589,'Web Based Remittances'!A:C,3,0)</f>
        <v>172c677k</v>
      </c>
      <c r="C2589" t="s">
        <v>269</v>
      </c>
      <c r="D2589" t="s">
        <v>270</v>
      </c>
      <c r="E2589">
        <v>6140130</v>
      </c>
    </row>
    <row r="2590" spans="1:18" x14ac:dyDescent="0.2">
      <c r="A2590" t="s">
        <v>367</v>
      </c>
      <c r="B2590" s="243" t="str">
        <f>VLOOKUP(A2590,'Web Based Remittances'!A:C,3,0)</f>
        <v>172c677k</v>
      </c>
      <c r="C2590" t="s">
        <v>271</v>
      </c>
      <c r="D2590" t="s">
        <v>272</v>
      </c>
      <c r="E2590">
        <v>6142460</v>
      </c>
    </row>
    <row r="2591" spans="1:18" x14ac:dyDescent="0.2">
      <c r="A2591" t="s">
        <v>367</v>
      </c>
      <c r="B2591" s="243" t="str">
        <f>VLOOKUP(A2591,'Web Based Remittances'!A:C,3,0)</f>
        <v>172c677k</v>
      </c>
      <c r="C2591" t="s">
        <v>273</v>
      </c>
      <c r="D2591" t="s">
        <v>274</v>
      </c>
      <c r="E2591">
        <v>6142431</v>
      </c>
    </row>
    <row r="2592" spans="1:18" x14ac:dyDescent="0.2">
      <c r="A2592" t="s">
        <v>367</v>
      </c>
      <c r="B2592" s="243" t="str">
        <f>VLOOKUP(A2592,'Web Based Remittances'!A:C,3,0)</f>
        <v>172c677k</v>
      </c>
      <c r="C2592" t="s">
        <v>275</v>
      </c>
      <c r="D2592" t="s">
        <v>276</v>
      </c>
      <c r="E2592">
        <v>6142432</v>
      </c>
    </row>
    <row r="2593" spans="1:5" x14ac:dyDescent="0.2">
      <c r="A2593" t="s">
        <v>367</v>
      </c>
      <c r="B2593" s="243" t="str">
        <f>VLOOKUP(A2593,'Web Based Remittances'!A:C,3,0)</f>
        <v>172c677k</v>
      </c>
      <c r="C2593" t="s">
        <v>277</v>
      </c>
      <c r="D2593" t="s">
        <v>278</v>
      </c>
      <c r="E2593">
        <v>6142430</v>
      </c>
    </row>
    <row r="2594" spans="1:5" x14ac:dyDescent="0.2">
      <c r="A2594" t="s">
        <v>367</v>
      </c>
      <c r="B2594" s="243" t="str">
        <f>VLOOKUP(A2594,'Web Based Remittances'!A:C,3,0)</f>
        <v>172c677k</v>
      </c>
      <c r="C2594" t="s">
        <v>279</v>
      </c>
      <c r="D2594" t="s">
        <v>280</v>
      </c>
      <c r="E2594">
        <v>6142433</v>
      </c>
    </row>
    <row r="2595" spans="1:5" x14ac:dyDescent="0.2">
      <c r="A2595" t="s">
        <v>367</v>
      </c>
      <c r="B2595" s="243" t="str">
        <f>VLOOKUP(A2595,'Web Based Remittances'!A:C,3,0)</f>
        <v>172c677k</v>
      </c>
      <c r="C2595" t="s">
        <v>281</v>
      </c>
      <c r="D2595" t="s">
        <v>282</v>
      </c>
      <c r="E2595">
        <v>6142440</v>
      </c>
    </row>
    <row r="2596" spans="1:5" x14ac:dyDescent="0.2">
      <c r="A2596" t="s">
        <v>367</v>
      </c>
      <c r="B2596" s="243" t="str">
        <f>VLOOKUP(A2596,'Web Based Remittances'!A:C,3,0)</f>
        <v>172c677k</v>
      </c>
      <c r="C2596" t="s">
        <v>283</v>
      </c>
      <c r="D2596" t="s">
        <v>284</v>
      </c>
      <c r="E2596">
        <v>6142434</v>
      </c>
    </row>
    <row r="2597" spans="1:5" x14ac:dyDescent="0.2">
      <c r="A2597" t="s">
        <v>367</v>
      </c>
      <c r="B2597" s="243" t="str">
        <f>VLOOKUP(A2597,'Web Based Remittances'!A:C,3,0)</f>
        <v>172c677k</v>
      </c>
      <c r="C2597" t="s">
        <v>285</v>
      </c>
      <c r="D2597" t="s">
        <v>286</v>
      </c>
      <c r="E2597">
        <v>6146100</v>
      </c>
    </row>
    <row r="2598" spans="1:5" x14ac:dyDescent="0.2">
      <c r="A2598" t="s">
        <v>367</v>
      </c>
      <c r="B2598" s="243" t="str">
        <f>VLOOKUP(A2598,'Web Based Remittances'!A:C,3,0)</f>
        <v>172c677k</v>
      </c>
      <c r="C2598" t="s">
        <v>287</v>
      </c>
      <c r="D2598" t="s">
        <v>288</v>
      </c>
      <c r="E2598">
        <v>6140000</v>
      </c>
    </row>
    <row r="2599" spans="1:5" x14ac:dyDescent="0.2">
      <c r="A2599" t="s">
        <v>367</v>
      </c>
      <c r="B2599" s="243" t="str">
        <f>VLOOKUP(A2599,'Web Based Remittances'!A:C,3,0)</f>
        <v>172c677k</v>
      </c>
      <c r="C2599" t="s">
        <v>289</v>
      </c>
      <c r="D2599" t="s">
        <v>290</v>
      </c>
      <c r="E2599">
        <v>6121600</v>
      </c>
    </row>
    <row r="2600" spans="1:5" x14ac:dyDescent="0.2">
      <c r="A2600" t="s">
        <v>367</v>
      </c>
      <c r="B2600" s="243" t="str">
        <f>VLOOKUP(A2600,'Web Based Remittances'!A:C,3,0)</f>
        <v>172c677k</v>
      </c>
      <c r="C2600" t="s">
        <v>291</v>
      </c>
      <c r="D2600" t="s">
        <v>292</v>
      </c>
      <c r="E2600">
        <v>6151110</v>
      </c>
    </row>
    <row r="2601" spans="1:5" x14ac:dyDescent="0.2">
      <c r="A2601" t="s">
        <v>367</v>
      </c>
      <c r="B2601" s="243" t="str">
        <f>VLOOKUP(A2601,'Web Based Remittances'!A:C,3,0)</f>
        <v>172c677k</v>
      </c>
      <c r="C2601" t="s">
        <v>293</v>
      </c>
      <c r="D2601" t="s">
        <v>294</v>
      </c>
      <c r="E2601">
        <v>6140200</v>
      </c>
    </row>
    <row r="2602" spans="1:5" x14ac:dyDescent="0.2">
      <c r="A2602" t="s">
        <v>367</v>
      </c>
      <c r="B2602" s="243" t="str">
        <f>VLOOKUP(A2602,'Web Based Remittances'!A:C,3,0)</f>
        <v>172c677k</v>
      </c>
      <c r="C2602" t="s">
        <v>295</v>
      </c>
      <c r="D2602" t="s">
        <v>296</v>
      </c>
      <c r="E2602">
        <v>6111000</v>
      </c>
    </row>
    <row r="2603" spans="1:5" x14ac:dyDescent="0.2">
      <c r="A2603" t="s">
        <v>367</v>
      </c>
      <c r="B2603" s="243" t="str">
        <f>VLOOKUP(A2603,'Web Based Remittances'!A:C,3,0)</f>
        <v>172c677k</v>
      </c>
      <c r="C2603" t="s">
        <v>297</v>
      </c>
      <c r="D2603" t="s">
        <v>298</v>
      </c>
      <c r="E2603">
        <v>6170100</v>
      </c>
    </row>
    <row r="2604" spans="1:5" x14ac:dyDescent="0.2">
      <c r="A2604" t="s">
        <v>367</v>
      </c>
      <c r="B2604" s="243" t="str">
        <f>VLOOKUP(A2604,'Web Based Remittances'!A:C,3,0)</f>
        <v>172c677k</v>
      </c>
      <c r="C2604" t="s">
        <v>299</v>
      </c>
      <c r="D2604" t="s">
        <v>300</v>
      </c>
      <c r="E2604">
        <v>6170110</v>
      </c>
    </row>
    <row r="2605" spans="1:5" x14ac:dyDescent="0.2">
      <c r="A2605" t="s">
        <v>367</v>
      </c>
      <c r="B2605" s="243" t="str">
        <f>VLOOKUP(A2605,'Web Based Remittances'!A:C,3,0)</f>
        <v>172c677k</v>
      </c>
      <c r="C2605" t="s">
        <v>301</v>
      </c>
      <c r="D2605" t="s">
        <v>302</v>
      </c>
      <c r="E2605">
        <v>6181400</v>
      </c>
    </row>
    <row r="2606" spans="1:5" x14ac:dyDescent="0.2">
      <c r="A2606" t="s">
        <v>367</v>
      </c>
      <c r="B2606" s="243" t="str">
        <f>VLOOKUP(A2606,'Web Based Remittances'!A:C,3,0)</f>
        <v>172c677k</v>
      </c>
      <c r="C2606" t="s">
        <v>303</v>
      </c>
      <c r="D2606" t="s">
        <v>304</v>
      </c>
      <c r="E2606">
        <v>6181500</v>
      </c>
    </row>
    <row r="2607" spans="1:5" x14ac:dyDescent="0.2">
      <c r="A2607" t="s">
        <v>367</v>
      </c>
      <c r="B2607" s="243" t="str">
        <f>VLOOKUP(A2607,'Web Based Remittances'!A:C,3,0)</f>
        <v>172c677k</v>
      </c>
      <c r="C2607" t="s">
        <v>305</v>
      </c>
      <c r="D2607" t="s">
        <v>306</v>
      </c>
      <c r="E2607">
        <v>6110610</v>
      </c>
    </row>
    <row r="2608" spans="1:5" x14ac:dyDescent="0.2">
      <c r="A2608" t="s">
        <v>367</v>
      </c>
      <c r="B2608" s="243" t="str">
        <f>VLOOKUP(A2608,'Web Based Remittances'!A:C,3,0)</f>
        <v>172c677k</v>
      </c>
      <c r="C2608" t="s">
        <v>307</v>
      </c>
      <c r="D2608" t="s">
        <v>308</v>
      </c>
      <c r="E2608">
        <v>6122340</v>
      </c>
    </row>
    <row r="2609" spans="1:18" x14ac:dyDescent="0.2">
      <c r="A2609" t="s">
        <v>367</v>
      </c>
      <c r="B2609" s="243" t="str">
        <f>VLOOKUP(A2609,'Web Based Remittances'!A:C,3,0)</f>
        <v>172c677k</v>
      </c>
      <c r="C2609" t="s">
        <v>309</v>
      </c>
      <c r="D2609" t="s">
        <v>310</v>
      </c>
      <c r="E2609">
        <v>4190170</v>
      </c>
    </row>
    <row r="2610" spans="1:18" x14ac:dyDescent="0.2">
      <c r="A2610" t="s">
        <v>367</v>
      </c>
      <c r="B2610" s="243" t="str">
        <f>VLOOKUP(A2610,'Web Based Remittances'!A:C,3,0)</f>
        <v>172c677k</v>
      </c>
      <c r="C2610" t="s">
        <v>311</v>
      </c>
      <c r="D2610" t="s">
        <v>312</v>
      </c>
      <c r="E2610">
        <v>4190430</v>
      </c>
    </row>
    <row r="2611" spans="1:18" x14ac:dyDescent="0.2">
      <c r="A2611" t="s">
        <v>367</v>
      </c>
      <c r="B2611" s="243" t="str">
        <f>VLOOKUP(A2611,'Web Based Remittances'!A:C,3,0)</f>
        <v>172c677k</v>
      </c>
      <c r="C2611" t="s">
        <v>313</v>
      </c>
      <c r="D2611" t="s">
        <v>314</v>
      </c>
      <c r="E2611">
        <v>6181510</v>
      </c>
    </row>
    <row r="2612" spans="1:18" x14ac:dyDescent="0.2">
      <c r="A2612" t="s">
        <v>367</v>
      </c>
      <c r="B2612" s="243" t="str">
        <f>VLOOKUP(A2612,'Web Based Remittances'!A:C,3,0)</f>
        <v>172c677k</v>
      </c>
      <c r="C2612" t="s">
        <v>315</v>
      </c>
      <c r="D2612" t="s">
        <v>316</v>
      </c>
      <c r="E2612">
        <v>6180210</v>
      </c>
    </row>
    <row r="2613" spans="1:18" x14ac:dyDescent="0.2">
      <c r="A2613" t="s">
        <v>367</v>
      </c>
      <c r="B2613" s="243" t="str">
        <f>VLOOKUP(A2613,'Web Based Remittances'!A:C,3,0)</f>
        <v>172c677k</v>
      </c>
      <c r="C2613" t="s">
        <v>317</v>
      </c>
      <c r="D2613" t="s">
        <v>318</v>
      </c>
      <c r="E2613">
        <v>6180200</v>
      </c>
    </row>
    <row r="2614" spans="1:18" x14ac:dyDescent="0.2">
      <c r="A2614" t="s">
        <v>367</v>
      </c>
      <c r="B2614" s="243" t="str">
        <f>VLOOKUP(A2614,'Web Based Remittances'!A:C,3,0)</f>
        <v>172c677k</v>
      </c>
      <c r="C2614" t="s">
        <v>319</v>
      </c>
      <c r="D2614" t="s">
        <v>320</v>
      </c>
      <c r="E2614">
        <v>6180230</v>
      </c>
    </row>
    <row r="2615" spans="1:18" x14ac:dyDescent="0.2">
      <c r="A2615" t="s">
        <v>367</v>
      </c>
      <c r="B2615" s="243" t="str">
        <f>VLOOKUP(A2615,'Web Based Remittances'!A:C,3,0)</f>
        <v>172c677k</v>
      </c>
      <c r="C2615" t="s">
        <v>321</v>
      </c>
      <c r="D2615" t="s">
        <v>272</v>
      </c>
      <c r="E2615">
        <v>6180260</v>
      </c>
    </row>
    <row r="2616" spans="1:18" x14ac:dyDescent="0.2">
      <c r="A2616" t="s">
        <v>367</v>
      </c>
      <c r="B2616" s="243" t="str">
        <f>VLOOKUP(A2616,'Web Based Remittances'!A:C,3,0)</f>
        <v>172c677k</v>
      </c>
      <c r="C2616" t="s">
        <v>322</v>
      </c>
      <c r="D2616" t="s">
        <v>323</v>
      </c>
      <c r="E2616">
        <v>6180261</v>
      </c>
    </row>
    <row r="2617" spans="1:18" x14ac:dyDescent="0.2">
      <c r="A2617" t="s">
        <v>367</v>
      </c>
      <c r="B2617" s="243" t="str">
        <f>VLOOKUP(A2617,'Web Based Remittances'!A:C,3,0)</f>
        <v>172c677k</v>
      </c>
      <c r="C2617" t="s">
        <v>324</v>
      </c>
      <c r="D2617" t="s">
        <v>325</v>
      </c>
      <c r="E2617">
        <v>6180262</v>
      </c>
    </row>
    <row r="2618" spans="1:18" x14ac:dyDescent="0.2">
      <c r="A2618" t="s">
        <v>367</v>
      </c>
      <c r="B2618" s="243" t="str">
        <f>VLOOKUP(A2618,'Web Based Remittances'!A:C,3,0)</f>
        <v>172c677k</v>
      </c>
      <c r="C2618" t="s">
        <v>326</v>
      </c>
      <c r="D2618" t="s">
        <v>280</v>
      </c>
      <c r="E2618">
        <v>6180263</v>
      </c>
    </row>
    <row r="2619" spans="1:18" x14ac:dyDescent="0.2">
      <c r="A2619" t="s">
        <v>367</v>
      </c>
      <c r="B2619" s="243" t="str">
        <f>VLOOKUP(A2619,'Web Based Remittances'!A:C,3,0)</f>
        <v>172c677k</v>
      </c>
      <c r="C2619" t="s">
        <v>327</v>
      </c>
      <c r="D2619" t="s">
        <v>328</v>
      </c>
      <c r="E2619">
        <v>6180264</v>
      </c>
    </row>
    <row r="2620" spans="1:18" x14ac:dyDescent="0.2">
      <c r="A2620" t="s">
        <v>368</v>
      </c>
      <c r="B2620" s="243" t="str">
        <f>VLOOKUP(A2620,'Web Based Remittances'!A:C,3,0)</f>
        <v>984n400c</v>
      </c>
      <c r="C2620" t="s">
        <v>200</v>
      </c>
      <c r="D2620" t="s">
        <v>201</v>
      </c>
      <c r="E2620">
        <v>4190105</v>
      </c>
      <c r="F2620" s="338"/>
      <c r="G2620" s="338"/>
      <c r="H2620" s="338"/>
      <c r="I2620" s="338"/>
      <c r="J2620" s="338"/>
      <c r="K2620" s="338"/>
      <c r="L2620" s="338"/>
      <c r="M2620" s="338"/>
      <c r="N2620" s="338"/>
      <c r="O2620" s="338"/>
      <c r="P2620" s="338"/>
      <c r="Q2620" s="338"/>
      <c r="R2620" s="338"/>
    </row>
    <row r="2621" spans="1:18" x14ac:dyDescent="0.2">
      <c r="A2621" t="s">
        <v>368</v>
      </c>
      <c r="B2621" s="243" t="str">
        <f>VLOOKUP(A2621,'Web Based Remittances'!A:C,3,0)</f>
        <v>984n400c</v>
      </c>
      <c r="C2621" t="s">
        <v>202</v>
      </c>
      <c r="D2621" t="s">
        <v>203</v>
      </c>
      <c r="E2621">
        <v>4190110</v>
      </c>
      <c r="F2621" s="338"/>
      <c r="G2621" s="338"/>
      <c r="H2621" s="338"/>
      <c r="I2621" s="338"/>
      <c r="J2621" s="338"/>
      <c r="K2621" s="338"/>
      <c r="L2621" s="338"/>
      <c r="M2621" s="338"/>
      <c r="N2621" s="338"/>
      <c r="O2621" s="338"/>
      <c r="P2621" s="338"/>
      <c r="Q2621" s="338"/>
      <c r="R2621" s="338"/>
    </row>
    <row r="2622" spans="1:18" x14ac:dyDescent="0.2">
      <c r="A2622" t="s">
        <v>368</v>
      </c>
      <c r="B2622" s="243" t="str">
        <f>VLOOKUP(A2622,'Web Based Remittances'!A:C,3,0)</f>
        <v>984n400c</v>
      </c>
      <c r="C2622" t="s">
        <v>204</v>
      </c>
      <c r="D2622" t="s">
        <v>205</v>
      </c>
      <c r="E2622">
        <v>4190120</v>
      </c>
      <c r="F2622" s="338"/>
      <c r="G2622" s="338"/>
      <c r="H2622" s="338"/>
      <c r="I2622" s="338"/>
      <c r="J2622" s="338"/>
      <c r="K2622" s="338"/>
      <c r="L2622" s="338"/>
      <c r="M2622" s="338"/>
      <c r="N2622" s="338"/>
      <c r="O2622" s="338"/>
      <c r="P2622" s="338"/>
      <c r="Q2622" s="338"/>
      <c r="R2622" s="338"/>
    </row>
    <row r="2623" spans="1:18" x14ac:dyDescent="0.2">
      <c r="A2623" t="s">
        <v>368</v>
      </c>
      <c r="B2623" s="243" t="str">
        <f>VLOOKUP(A2623,'Web Based Remittances'!A:C,3,0)</f>
        <v>984n400c</v>
      </c>
      <c r="C2623" t="s">
        <v>206</v>
      </c>
      <c r="D2623" t="s">
        <v>207</v>
      </c>
      <c r="E2623">
        <v>4190140</v>
      </c>
      <c r="F2623" s="338"/>
      <c r="H2623" s="338"/>
      <c r="K2623" s="338"/>
      <c r="N2623" s="338"/>
      <c r="Q2623" s="338"/>
    </row>
    <row r="2624" spans="1:18" x14ac:dyDescent="0.2">
      <c r="A2624" t="s">
        <v>368</v>
      </c>
      <c r="B2624" s="243" t="str">
        <f>VLOOKUP(A2624,'Web Based Remittances'!A:C,3,0)</f>
        <v>984n400c</v>
      </c>
      <c r="C2624" t="s">
        <v>208</v>
      </c>
      <c r="D2624" t="s">
        <v>209</v>
      </c>
      <c r="E2624">
        <v>4190160</v>
      </c>
      <c r="F2624" s="338"/>
      <c r="H2624" s="338"/>
      <c r="L2624" s="338"/>
      <c r="P2624" s="338"/>
    </row>
    <row r="2625" spans="1:18" x14ac:dyDescent="0.2">
      <c r="A2625" t="s">
        <v>368</v>
      </c>
      <c r="B2625" s="243" t="str">
        <f>VLOOKUP(A2625,'Web Based Remittances'!A:C,3,0)</f>
        <v>984n400c</v>
      </c>
      <c r="C2625" t="s">
        <v>210</v>
      </c>
      <c r="D2625" t="s">
        <v>211</v>
      </c>
      <c r="E2625">
        <v>4190390</v>
      </c>
    </row>
    <row r="2626" spans="1:18" x14ac:dyDescent="0.2">
      <c r="A2626" t="s">
        <v>368</v>
      </c>
      <c r="B2626" s="243" t="str">
        <f>VLOOKUP(A2626,'Web Based Remittances'!A:C,3,0)</f>
        <v>984n400c</v>
      </c>
      <c r="C2626" t="s">
        <v>212</v>
      </c>
      <c r="D2626" t="s">
        <v>213</v>
      </c>
      <c r="E2626">
        <v>4191900</v>
      </c>
    </row>
    <row r="2627" spans="1:18" x14ac:dyDescent="0.2">
      <c r="A2627" t="s">
        <v>368</v>
      </c>
      <c r="B2627" s="243" t="str">
        <f>VLOOKUP(A2627,'Web Based Remittances'!A:C,3,0)</f>
        <v>984n400c</v>
      </c>
      <c r="C2627" t="s">
        <v>214</v>
      </c>
      <c r="D2627" t="s">
        <v>215</v>
      </c>
      <c r="E2627">
        <v>4191100</v>
      </c>
      <c r="F2627" s="338"/>
      <c r="G2627" s="338"/>
      <c r="H2627" s="338"/>
      <c r="I2627" s="338"/>
      <c r="J2627" s="338"/>
      <c r="K2627" s="338"/>
      <c r="L2627" s="338"/>
      <c r="M2627" s="338"/>
      <c r="N2627" s="338"/>
      <c r="O2627" s="338"/>
      <c r="P2627" s="338"/>
      <c r="Q2627" s="338"/>
      <c r="R2627" s="338"/>
    </row>
    <row r="2628" spans="1:18" x14ac:dyDescent="0.2">
      <c r="A2628" t="s">
        <v>368</v>
      </c>
      <c r="B2628" s="243" t="str">
        <f>VLOOKUP(A2628,'Web Based Remittances'!A:C,3,0)</f>
        <v>984n400c</v>
      </c>
      <c r="C2628" t="s">
        <v>216</v>
      </c>
      <c r="D2628" t="s">
        <v>217</v>
      </c>
      <c r="E2628">
        <v>4191110</v>
      </c>
      <c r="F2628" s="338"/>
      <c r="G2628" s="338"/>
      <c r="H2628" s="338"/>
      <c r="I2628" s="338"/>
      <c r="J2628" s="338"/>
      <c r="L2628" s="338"/>
      <c r="M2628" s="338"/>
      <c r="N2628" s="338"/>
      <c r="O2628" s="338"/>
      <c r="P2628" s="338"/>
      <c r="Q2628" s="338"/>
      <c r="R2628" s="338"/>
    </row>
    <row r="2629" spans="1:18" x14ac:dyDescent="0.2">
      <c r="A2629" t="s">
        <v>368</v>
      </c>
      <c r="B2629" s="243" t="str">
        <f>VLOOKUP(A2629,'Web Based Remittances'!A:C,3,0)</f>
        <v>984n400c</v>
      </c>
      <c r="C2629" t="s">
        <v>218</v>
      </c>
      <c r="D2629" t="s">
        <v>219</v>
      </c>
      <c r="E2629">
        <v>4191600</v>
      </c>
    </row>
    <row r="2630" spans="1:18" x14ac:dyDescent="0.2">
      <c r="A2630" t="s">
        <v>368</v>
      </c>
      <c r="B2630" s="243" t="str">
        <f>VLOOKUP(A2630,'Web Based Remittances'!A:C,3,0)</f>
        <v>984n400c</v>
      </c>
      <c r="C2630" t="s">
        <v>220</v>
      </c>
      <c r="D2630" t="s">
        <v>221</v>
      </c>
      <c r="E2630">
        <v>4191610</v>
      </c>
    </row>
    <row r="2631" spans="1:18" x14ac:dyDescent="0.2">
      <c r="A2631" t="s">
        <v>368</v>
      </c>
      <c r="B2631" s="243" t="str">
        <f>VLOOKUP(A2631,'Web Based Remittances'!A:C,3,0)</f>
        <v>984n400c</v>
      </c>
      <c r="C2631" t="s">
        <v>222</v>
      </c>
      <c r="D2631" t="s">
        <v>223</v>
      </c>
      <c r="E2631">
        <v>4190410</v>
      </c>
    </row>
    <row r="2632" spans="1:18" x14ac:dyDescent="0.2">
      <c r="A2632" t="s">
        <v>368</v>
      </c>
      <c r="B2632" s="243" t="str">
        <f>VLOOKUP(A2632,'Web Based Remittances'!A:C,3,0)</f>
        <v>984n400c</v>
      </c>
      <c r="C2632" t="s">
        <v>224</v>
      </c>
      <c r="D2632" t="s">
        <v>225</v>
      </c>
      <c r="E2632">
        <v>4190420</v>
      </c>
      <c r="F2632" s="338"/>
      <c r="H2632" s="338"/>
      <c r="K2632" s="338"/>
      <c r="N2632" s="338"/>
      <c r="Q2632" s="338"/>
    </row>
    <row r="2633" spans="1:18" x14ac:dyDescent="0.2">
      <c r="A2633" t="s">
        <v>368</v>
      </c>
      <c r="B2633" s="243" t="str">
        <f>VLOOKUP(A2633,'Web Based Remittances'!A:C,3,0)</f>
        <v>984n400c</v>
      </c>
      <c r="C2633" t="s">
        <v>226</v>
      </c>
      <c r="D2633" t="s">
        <v>227</v>
      </c>
      <c r="E2633">
        <v>4190200</v>
      </c>
    </row>
    <row r="2634" spans="1:18" x14ac:dyDescent="0.2">
      <c r="A2634" t="s">
        <v>368</v>
      </c>
      <c r="B2634" s="243" t="str">
        <f>VLOOKUP(A2634,'Web Based Remittances'!A:C,3,0)</f>
        <v>984n400c</v>
      </c>
      <c r="C2634" t="s">
        <v>228</v>
      </c>
      <c r="D2634" t="s">
        <v>229</v>
      </c>
      <c r="E2634">
        <v>4190386</v>
      </c>
    </row>
    <row r="2635" spans="1:18" x14ac:dyDescent="0.2">
      <c r="A2635" t="s">
        <v>368</v>
      </c>
      <c r="B2635" s="243" t="str">
        <f>VLOOKUP(A2635,'Web Based Remittances'!A:C,3,0)</f>
        <v>984n400c</v>
      </c>
      <c r="C2635" t="s">
        <v>230</v>
      </c>
      <c r="D2635" t="s">
        <v>231</v>
      </c>
      <c r="E2635">
        <v>4190387</v>
      </c>
    </row>
    <row r="2636" spans="1:18" x14ac:dyDescent="0.2">
      <c r="A2636" t="s">
        <v>368</v>
      </c>
      <c r="B2636" s="243" t="str">
        <f>VLOOKUP(A2636,'Web Based Remittances'!A:C,3,0)</f>
        <v>984n400c</v>
      </c>
      <c r="C2636" t="s">
        <v>232</v>
      </c>
      <c r="D2636" t="s">
        <v>233</v>
      </c>
      <c r="E2636">
        <v>4190388</v>
      </c>
    </row>
    <row r="2637" spans="1:18" x14ac:dyDescent="0.2">
      <c r="A2637" t="s">
        <v>368</v>
      </c>
      <c r="B2637" s="243" t="str">
        <f>VLOOKUP(A2637,'Web Based Remittances'!A:C,3,0)</f>
        <v>984n400c</v>
      </c>
      <c r="C2637" t="s">
        <v>234</v>
      </c>
      <c r="D2637" t="s">
        <v>235</v>
      </c>
      <c r="E2637">
        <v>4190380</v>
      </c>
      <c r="F2637" s="338"/>
      <c r="H2637" s="338"/>
      <c r="J2637" s="338"/>
      <c r="N2637" s="338"/>
    </row>
    <row r="2638" spans="1:18" x14ac:dyDescent="0.2">
      <c r="A2638" t="s">
        <v>368</v>
      </c>
      <c r="B2638" s="243" t="str">
        <f>VLOOKUP(A2638,'Web Based Remittances'!A:C,3,0)</f>
        <v>984n400c</v>
      </c>
      <c r="C2638" t="s">
        <v>236</v>
      </c>
      <c r="D2638" t="s">
        <v>237</v>
      </c>
      <c r="E2638">
        <v>4190205</v>
      </c>
    </row>
    <row r="2639" spans="1:18" x14ac:dyDescent="0.2">
      <c r="A2639" t="s">
        <v>368</v>
      </c>
      <c r="B2639" s="243" t="str">
        <f>VLOOKUP(A2639,'Web Based Remittances'!A:C,3,0)</f>
        <v>984n400c</v>
      </c>
      <c r="C2639" t="s">
        <v>238</v>
      </c>
      <c r="D2639" t="s">
        <v>239</v>
      </c>
      <c r="E2639">
        <v>4190210</v>
      </c>
    </row>
    <row r="2640" spans="1:18" x14ac:dyDescent="0.2">
      <c r="A2640" t="s">
        <v>368</v>
      </c>
      <c r="B2640" s="243" t="str">
        <f>VLOOKUP(A2640,'Web Based Remittances'!A:C,3,0)</f>
        <v>984n400c</v>
      </c>
      <c r="C2640" t="s">
        <v>14</v>
      </c>
      <c r="D2640" t="s">
        <v>240</v>
      </c>
      <c r="E2640">
        <v>6110000</v>
      </c>
      <c r="F2640" s="338"/>
      <c r="G2640" s="338"/>
      <c r="H2640" s="338"/>
      <c r="I2640" s="338"/>
      <c r="J2640" s="338"/>
      <c r="K2640" s="338"/>
      <c r="L2640" s="338"/>
      <c r="M2640" s="338"/>
      <c r="N2640" s="338"/>
      <c r="O2640" s="338"/>
      <c r="P2640" s="338"/>
      <c r="Q2640" s="338"/>
      <c r="R2640" s="338"/>
    </row>
    <row r="2641" spans="1:18" x14ac:dyDescent="0.2">
      <c r="A2641" t="s">
        <v>368</v>
      </c>
      <c r="B2641" s="243" t="str">
        <f>VLOOKUP(A2641,'Web Based Remittances'!A:C,3,0)</f>
        <v>984n400c</v>
      </c>
      <c r="C2641" t="s">
        <v>23</v>
      </c>
      <c r="D2641" t="s">
        <v>241</v>
      </c>
      <c r="E2641">
        <v>6110020</v>
      </c>
    </row>
    <row r="2642" spans="1:18" x14ac:dyDescent="0.2">
      <c r="A2642" t="s">
        <v>368</v>
      </c>
      <c r="B2642" s="243" t="str">
        <f>VLOOKUP(A2642,'Web Based Remittances'!A:C,3,0)</f>
        <v>984n400c</v>
      </c>
      <c r="C2642" t="s">
        <v>31</v>
      </c>
      <c r="D2642" t="s">
        <v>242</v>
      </c>
      <c r="E2642">
        <v>6110600</v>
      </c>
      <c r="F2642" s="338"/>
      <c r="G2642" s="338"/>
      <c r="H2642" s="338"/>
      <c r="I2642" s="338"/>
      <c r="J2642" s="338"/>
      <c r="K2642" s="338"/>
      <c r="L2642" s="338"/>
      <c r="M2642" s="338"/>
      <c r="N2642" s="338"/>
      <c r="O2642" s="338"/>
      <c r="P2642" s="338"/>
      <c r="Q2642" s="338"/>
      <c r="R2642" s="338"/>
    </row>
    <row r="2643" spans="1:18" x14ac:dyDescent="0.2">
      <c r="A2643" t="s">
        <v>368</v>
      </c>
      <c r="B2643" s="243" t="str">
        <f>VLOOKUP(A2643,'Web Based Remittances'!A:C,3,0)</f>
        <v>984n400c</v>
      </c>
      <c r="C2643" t="s">
        <v>38</v>
      </c>
      <c r="D2643" t="s">
        <v>243</v>
      </c>
      <c r="E2643">
        <v>6110720</v>
      </c>
      <c r="F2643" s="338"/>
      <c r="G2643" s="338"/>
      <c r="H2643" s="338"/>
      <c r="I2643" s="338"/>
      <c r="J2643" s="338"/>
      <c r="K2643" s="338"/>
      <c r="L2643" s="338"/>
      <c r="M2643" s="338"/>
      <c r="N2643" s="338"/>
      <c r="O2643" s="338"/>
      <c r="P2643" s="338"/>
      <c r="Q2643" s="338"/>
      <c r="R2643" s="338"/>
    </row>
    <row r="2644" spans="1:18" x14ac:dyDescent="0.2">
      <c r="A2644" t="s">
        <v>368</v>
      </c>
      <c r="B2644" s="243" t="str">
        <f>VLOOKUP(A2644,'Web Based Remittances'!A:C,3,0)</f>
        <v>984n400c</v>
      </c>
      <c r="C2644" t="s">
        <v>42</v>
      </c>
      <c r="D2644" t="s">
        <v>244</v>
      </c>
      <c r="E2644">
        <v>6110860</v>
      </c>
      <c r="F2644" s="338"/>
      <c r="G2644" s="338"/>
      <c r="H2644" s="338"/>
      <c r="I2644" s="338"/>
      <c r="J2644" s="338"/>
      <c r="K2644" s="338"/>
      <c r="L2644" s="338"/>
      <c r="M2644" s="338"/>
      <c r="N2644" s="338"/>
      <c r="O2644" s="338"/>
      <c r="P2644" s="338"/>
      <c r="Q2644" s="338"/>
      <c r="R2644" s="338"/>
    </row>
    <row r="2645" spans="1:18" x14ac:dyDescent="0.2">
      <c r="A2645" t="s">
        <v>368</v>
      </c>
      <c r="B2645" s="243" t="str">
        <f>VLOOKUP(A2645,'Web Based Remittances'!A:C,3,0)</f>
        <v>984n400c</v>
      </c>
      <c r="C2645" t="s">
        <v>46</v>
      </c>
      <c r="D2645" t="s">
        <v>245</v>
      </c>
      <c r="E2645">
        <v>6110800</v>
      </c>
      <c r="F2645" s="338"/>
      <c r="G2645" s="338"/>
      <c r="H2645" s="338"/>
      <c r="I2645" s="338"/>
      <c r="J2645" s="338"/>
      <c r="K2645" s="338"/>
      <c r="L2645" s="338"/>
      <c r="M2645" s="338"/>
      <c r="N2645" s="338"/>
      <c r="O2645" s="338"/>
      <c r="P2645" s="338"/>
      <c r="Q2645" s="338"/>
      <c r="R2645" s="338"/>
    </row>
    <row r="2646" spans="1:18" x14ac:dyDescent="0.2">
      <c r="A2646" t="s">
        <v>368</v>
      </c>
      <c r="B2646" s="243" t="str">
        <f>VLOOKUP(A2646,'Web Based Remittances'!A:C,3,0)</f>
        <v>984n400c</v>
      </c>
      <c r="C2646" t="s">
        <v>50</v>
      </c>
      <c r="D2646" t="s">
        <v>246</v>
      </c>
      <c r="E2646">
        <v>6110640</v>
      </c>
    </row>
    <row r="2647" spans="1:18" x14ac:dyDescent="0.2">
      <c r="A2647" t="s">
        <v>368</v>
      </c>
      <c r="B2647" s="243" t="str">
        <f>VLOOKUP(A2647,'Web Based Remittances'!A:C,3,0)</f>
        <v>984n400c</v>
      </c>
      <c r="C2647" t="s">
        <v>247</v>
      </c>
      <c r="D2647" t="s">
        <v>248</v>
      </c>
      <c r="E2647">
        <v>6116300</v>
      </c>
      <c r="F2647" s="338"/>
      <c r="G2647" s="338"/>
      <c r="H2647" s="338"/>
      <c r="I2647" s="338"/>
      <c r="J2647" s="338"/>
      <c r="K2647" s="338"/>
      <c r="L2647" s="338"/>
      <c r="M2647" s="338"/>
      <c r="N2647" s="338"/>
      <c r="O2647" s="338"/>
      <c r="P2647" s="338"/>
      <c r="Q2647" s="338"/>
      <c r="R2647" s="338"/>
    </row>
    <row r="2648" spans="1:18" x14ac:dyDescent="0.2">
      <c r="A2648" t="s">
        <v>368</v>
      </c>
      <c r="B2648" s="243" t="str">
        <f>VLOOKUP(A2648,'Web Based Remittances'!A:C,3,0)</f>
        <v>984n400c</v>
      </c>
      <c r="C2648" t="s">
        <v>249</v>
      </c>
      <c r="D2648" t="s">
        <v>250</v>
      </c>
      <c r="E2648">
        <v>6116200</v>
      </c>
      <c r="F2648" s="338"/>
      <c r="G2648" s="338"/>
      <c r="I2648" s="338"/>
      <c r="J2648" s="338"/>
      <c r="L2648" s="338"/>
      <c r="M2648" s="338"/>
      <c r="O2648" s="338"/>
      <c r="P2648" s="338"/>
      <c r="R2648" s="338"/>
    </row>
    <row r="2649" spans="1:18" x14ac:dyDescent="0.2">
      <c r="A2649" t="s">
        <v>368</v>
      </c>
      <c r="B2649" s="243" t="str">
        <f>VLOOKUP(A2649,'Web Based Remittances'!A:C,3,0)</f>
        <v>984n400c</v>
      </c>
      <c r="C2649" t="s">
        <v>251</v>
      </c>
      <c r="D2649" t="s">
        <v>252</v>
      </c>
      <c r="E2649">
        <v>6116610</v>
      </c>
    </row>
    <row r="2650" spans="1:18" x14ac:dyDescent="0.2">
      <c r="A2650" t="s">
        <v>368</v>
      </c>
      <c r="B2650" s="243" t="str">
        <f>VLOOKUP(A2650,'Web Based Remittances'!A:C,3,0)</f>
        <v>984n400c</v>
      </c>
      <c r="C2650" t="s">
        <v>253</v>
      </c>
      <c r="D2650" t="s">
        <v>254</v>
      </c>
      <c r="E2650">
        <v>6116600</v>
      </c>
    </row>
    <row r="2651" spans="1:18" x14ac:dyDescent="0.2">
      <c r="A2651" t="s">
        <v>368</v>
      </c>
      <c r="B2651" s="243" t="str">
        <f>VLOOKUP(A2651,'Web Based Remittances'!A:C,3,0)</f>
        <v>984n400c</v>
      </c>
      <c r="C2651" t="s">
        <v>255</v>
      </c>
      <c r="D2651" t="s">
        <v>256</v>
      </c>
      <c r="E2651">
        <v>6121000</v>
      </c>
      <c r="F2651" s="338"/>
      <c r="G2651" s="338"/>
      <c r="H2651" s="338"/>
      <c r="I2651" s="338"/>
      <c r="J2651" s="338"/>
      <c r="K2651" s="338"/>
      <c r="L2651" s="338"/>
      <c r="M2651" s="338"/>
      <c r="N2651" s="338"/>
      <c r="O2651" s="338"/>
      <c r="P2651" s="338"/>
      <c r="R2651" s="338"/>
    </row>
    <row r="2652" spans="1:18" x14ac:dyDescent="0.2">
      <c r="A2652" t="s">
        <v>368</v>
      </c>
      <c r="B2652" s="243" t="str">
        <f>VLOOKUP(A2652,'Web Based Remittances'!A:C,3,0)</f>
        <v>984n400c</v>
      </c>
      <c r="C2652" t="s">
        <v>257</v>
      </c>
      <c r="D2652" t="s">
        <v>258</v>
      </c>
      <c r="E2652">
        <v>6122310</v>
      </c>
      <c r="F2652" s="338"/>
      <c r="G2652" s="338"/>
      <c r="H2652" s="338"/>
      <c r="I2652" s="338"/>
      <c r="J2652" s="338"/>
      <c r="K2652" s="338"/>
      <c r="L2652" s="338"/>
      <c r="M2652" s="338"/>
      <c r="N2652" s="338"/>
      <c r="O2652" s="338"/>
      <c r="P2652" s="338"/>
      <c r="Q2652" s="338"/>
      <c r="R2652" s="338"/>
    </row>
    <row r="2653" spans="1:18" x14ac:dyDescent="0.2">
      <c r="A2653" t="s">
        <v>368</v>
      </c>
      <c r="B2653" s="243" t="str">
        <f>VLOOKUP(A2653,'Web Based Remittances'!A:C,3,0)</f>
        <v>984n400c</v>
      </c>
      <c r="C2653" t="s">
        <v>259</v>
      </c>
      <c r="D2653" t="s">
        <v>260</v>
      </c>
      <c r="E2653">
        <v>6122110</v>
      </c>
      <c r="F2653" s="338"/>
      <c r="G2653" s="338"/>
      <c r="J2653" s="338"/>
      <c r="M2653" s="338"/>
      <c r="P2653" s="338"/>
      <c r="R2653" s="338"/>
    </row>
    <row r="2654" spans="1:18" x14ac:dyDescent="0.2">
      <c r="A2654" t="s">
        <v>368</v>
      </c>
      <c r="B2654" s="243" t="str">
        <f>VLOOKUP(A2654,'Web Based Remittances'!A:C,3,0)</f>
        <v>984n400c</v>
      </c>
      <c r="C2654" t="s">
        <v>261</v>
      </c>
      <c r="D2654" t="s">
        <v>262</v>
      </c>
      <c r="E2654">
        <v>6120800</v>
      </c>
      <c r="F2654" s="338"/>
      <c r="I2654" s="338"/>
      <c r="M2654" s="338"/>
      <c r="Q2654" s="338"/>
    </row>
    <row r="2655" spans="1:18" x14ac:dyDescent="0.2">
      <c r="A2655" t="s">
        <v>368</v>
      </c>
      <c r="B2655" s="243" t="str">
        <f>VLOOKUP(A2655,'Web Based Remittances'!A:C,3,0)</f>
        <v>984n400c</v>
      </c>
      <c r="C2655" t="s">
        <v>263</v>
      </c>
      <c r="D2655" t="s">
        <v>264</v>
      </c>
      <c r="E2655">
        <v>6120220</v>
      </c>
      <c r="F2655" s="338"/>
      <c r="G2655" s="338"/>
      <c r="H2655" s="338"/>
      <c r="I2655" s="338"/>
      <c r="J2655" s="338"/>
      <c r="K2655" s="338"/>
      <c r="L2655" s="338"/>
      <c r="M2655" s="338"/>
      <c r="N2655" s="338"/>
      <c r="O2655" s="338"/>
      <c r="P2655" s="338"/>
      <c r="Q2655" s="338"/>
      <c r="R2655" s="338"/>
    </row>
    <row r="2656" spans="1:18" x14ac:dyDescent="0.2">
      <c r="A2656" t="s">
        <v>368</v>
      </c>
      <c r="B2656" s="243" t="str">
        <f>VLOOKUP(A2656,'Web Based Remittances'!A:C,3,0)</f>
        <v>984n400c</v>
      </c>
      <c r="C2656" t="s">
        <v>265</v>
      </c>
      <c r="D2656" t="s">
        <v>266</v>
      </c>
      <c r="E2656">
        <v>6120600</v>
      </c>
    </row>
    <row r="2657" spans="1:18" x14ac:dyDescent="0.2">
      <c r="A2657" t="s">
        <v>368</v>
      </c>
      <c r="B2657" s="243" t="str">
        <f>VLOOKUP(A2657,'Web Based Remittances'!A:C,3,0)</f>
        <v>984n400c</v>
      </c>
      <c r="C2657" t="s">
        <v>267</v>
      </c>
      <c r="D2657" t="s">
        <v>268</v>
      </c>
      <c r="E2657">
        <v>6120400</v>
      </c>
      <c r="F2657" s="338"/>
      <c r="G2657" s="338"/>
      <c r="H2657" s="338"/>
      <c r="I2657" s="338"/>
      <c r="J2657" s="338"/>
      <c r="K2657" s="338"/>
      <c r="L2657" s="338"/>
      <c r="M2657" s="338"/>
      <c r="N2657" s="338"/>
      <c r="O2657" s="338"/>
      <c r="P2657" s="338"/>
      <c r="Q2657" s="338"/>
      <c r="R2657" s="338"/>
    </row>
    <row r="2658" spans="1:18" x14ac:dyDescent="0.2">
      <c r="A2658" t="s">
        <v>368</v>
      </c>
      <c r="B2658" s="243" t="str">
        <f>VLOOKUP(A2658,'Web Based Remittances'!A:C,3,0)</f>
        <v>984n400c</v>
      </c>
      <c r="C2658" t="s">
        <v>269</v>
      </c>
      <c r="D2658" t="s">
        <v>270</v>
      </c>
      <c r="E2658">
        <v>6140130</v>
      </c>
      <c r="F2658" s="338"/>
      <c r="G2658" s="338"/>
      <c r="H2658" s="338"/>
      <c r="I2658" s="338"/>
      <c r="J2658" s="338"/>
      <c r="K2658" s="338"/>
      <c r="L2658" s="338"/>
      <c r="M2658" s="338"/>
      <c r="N2658" s="338"/>
      <c r="O2658" s="338"/>
      <c r="P2658" s="338"/>
      <c r="Q2658" s="338"/>
      <c r="R2658" s="338"/>
    </row>
    <row r="2659" spans="1:18" x14ac:dyDescent="0.2">
      <c r="A2659" t="s">
        <v>368</v>
      </c>
      <c r="B2659" s="243" t="str">
        <f>VLOOKUP(A2659,'Web Based Remittances'!A:C,3,0)</f>
        <v>984n400c</v>
      </c>
      <c r="C2659" t="s">
        <v>271</v>
      </c>
      <c r="D2659" t="s">
        <v>272</v>
      </c>
      <c r="E2659">
        <v>6142460</v>
      </c>
    </row>
    <row r="2660" spans="1:18" x14ac:dyDescent="0.2">
      <c r="A2660" t="s">
        <v>368</v>
      </c>
      <c r="B2660" s="243" t="str">
        <f>VLOOKUP(A2660,'Web Based Remittances'!A:C,3,0)</f>
        <v>984n400c</v>
      </c>
      <c r="C2660" t="s">
        <v>273</v>
      </c>
      <c r="D2660" t="s">
        <v>274</v>
      </c>
      <c r="E2660">
        <v>6142431</v>
      </c>
      <c r="F2660" s="338"/>
      <c r="G2660" s="338"/>
      <c r="I2660" s="338"/>
      <c r="K2660" s="338"/>
      <c r="O2660" s="338"/>
      <c r="Q2660" s="338"/>
    </row>
    <row r="2661" spans="1:18" x14ac:dyDescent="0.2">
      <c r="A2661" t="s">
        <v>368</v>
      </c>
      <c r="B2661" s="243" t="str">
        <f>VLOOKUP(A2661,'Web Based Remittances'!A:C,3,0)</f>
        <v>984n400c</v>
      </c>
      <c r="C2661" t="s">
        <v>275</v>
      </c>
      <c r="D2661" t="s">
        <v>276</v>
      </c>
      <c r="E2661">
        <v>6142432</v>
      </c>
      <c r="F2661" s="338"/>
      <c r="G2661" s="338"/>
      <c r="I2661" s="338"/>
      <c r="K2661" s="338"/>
      <c r="O2661" s="338"/>
      <c r="Q2661" s="338"/>
    </row>
    <row r="2662" spans="1:18" x14ac:dyDescent="0.2">
      <c r="A2662" t="s">
        <v>368</v>
      </c>
      <c r="B2662" s="243" t="str">
        <f>VLOOKUP(A2662,'Web Based Remittances'!A:C,3,0)</f>
        <v>984n400c</v>
      </c>
      <c r="C2662" t="s">
        <v>277</v>
      </c>
      <c r="D2662" t="s">
        <v>278</v>
      </c>
      <c r="E2662">
        <v>6142430</v>
      </c>
      <c r="F2662" s="338"/>
      <c r="G2662" s="338"/>
    </row>
    <row r="2663" spans="1:18" x14ac:dyDescent="0.2">
      <c r="A2663" t="s">
        <v>368</v>
      </c>
      <c r="B2663" s="243" t="str">
        <f>VLOOKUP(A2663,'Web Based Remittances'!A:C,3,0)</f>
        <v>984n400c</v>
      </c>
      <c r="C2663" t="s">
        <v>279</v>
      </c>
      <c r="D2663" t="s">
        <v>280</v>
      </c>
      <c r="E2663">
        <v>6142433</v>
      </c>
      <c r="F2663" s="338"/>
      <c r="G2663" s="338"/>
      <c r="J2663" s="338"/>
      <c r="M2663" s="338"/>
      <c r="P2663" s="338"/>
    </row>
    <row r="2664" spans="1:18" x14ac:dyDescent="0.2">
      <c r="A2664" t="s">
        <v>368</v>
      </c>
      <c r="B2664" s="243" t="str">
        <f>VLOOKUP(A2664,'Web Based Remittances'!A:C,3,0)</f>
        <v>984n400c</v>
      </c>
      <c r="C2664" t="s">
        <v>281</v>
      </c>
      <c r="D2664" t="s">
        <v>282</v>
      </c>
      <c r="E2664">
        <v>6142440</v>
      </c>
      <c r="F2664" s="338"/>
      <c r="G2664" s="338"/>
      <c r="J2664" s="338"/>
      <c r="M2664" s="338"/>
      <c r="P2664" s="338"/>
    </row>
    <row r="2665" spans="1:18" x14ac:dyDescent="0.2">
      <c r="A2665" t="s">
        <v>368</v>
      </c>
      <c r="B2665" s="243" t="str">
        <f>VLOOKUP(A2665,'Web Based Remittances'!A:C,3,0)</f>
        <v>984n400c</v>
      </c>
      <c r="C2665" t="s">
        <v>283</v>
      </c>
      <c r="D2665" t="s">
        <v>284</v>
      </c>
      <c r="E2665">
        <v>6142434</v>
      </c>
      <c r="F2665" s="338"/>
      <c r="G2665" s="338"/>
      <c r="I2665" s="338"/>
      <c r="L2665" s="338"/>
      <c r="O2665" s="338"/>
      <c r="R2665" s="338"/>
    </row>
    <row r="2666" spans="1:18" x14ac:dyDescent="0.2">
      <c r="A2666" t="s">
        <v>368</v>
      </c>
      <c r="B2666" s="243" t="str">
        <f>VLOOKUP(A2666,'Web Based Remittances'!A:C,3,0)</f>
        <v>984n400c</v>
      </c>
      <c r="C2666" t="s">
        <v>285</v>
      </c>
      <c r="D2666" t="s">
        <v>286</v>
      </c>
      <c r="E2666">
        <v>6146100</v>
      </c>
    </row>
    <row r="2667" spans="1:18" x14ac:dyDescent="0.2">
      <c r="A2667" t="s">
        <v>368</v>
      </c>
      <c r="B2667" s="243" t="str">
        <f>VLOOKUP(A2667,'Web Based Remittances'!A:C,3,0)</f>
        <v>984n400c</v>
      </c>
      <c r="C2667" t="s">
        <v>287</v>
      </c>
      <c r="D2667" t="s">
        <v>288</v>
      </c>
      <c r="E2667">
        <v>6140000</v>
      </c>
      <c r="F2667" s="338"/>
      <c r="G2667" s="338"/>
      <c r="H2667" s="338"/>
      <c r="I2667" s="338"/>
      <c r="J2667" s="338"/>
      <c r="K2667" s="338"/>
      <c r="L2667" s="338"/>
      <c r="M2667" s="338"/>
      <c r="N2667" s="338"/>
      <c r="O2667" s="338"/>
      <c r="P2667" s="338"/>
      <c r="Q2667" s="338"/>
      <c r="R2667" s="338"/>
    </row>
    <row r="2668" spans="1:18" x14ac:dyDescent="0.2">
      <c r="A2668" t="s">
        <v>368</v>
      </c>
      <c r="B2668" s="243" t="str">
        <f>VLOOKUP(A2668,'Web Based Remittances'!A:C,3,0)</f>
        <v>984n400c</v>
      </c>
      <c r="C2668" t="s">
        <v>289</v>
      </c>
      <c r="D2668" t="s">
        <v>290</v>
      </c>
      <c r="E2668">
        <v>6121600</v>
      </c>
      <c r="F2668" s="338"/>
      <c r="G2668" s="338"/>
    </row>
    <row r="2669" spans="1:18" x14ac:dyDescent="0.2">
      <c r="A2669" t="s">
        <v>368</v>
      </c>
      <c r="B2669" s="243" t="str">
        <f>VLOOKUP(A2669,'Web Based Remittances'!A:C,3,0)</f>
        <v>984n400c</v>
      </c>
      <c r="C2669" t="s">
        <v>291</v>
      </c>
      <c r="D2669" t="s">
        <v>292</v>
      </c>
      <c r="E2669">
        <v>6151110</v>
      </c>
      <c r="F2669" s="338"/>
      <c r="G2669" s="338"/>
      <c r="I2669" s="338"/>
      <c r="K2669" s="338"/>
      <c r="N2669" s="338"/>
      <c r="Q2669" s="338"/>
    </row>
    <row r="2670" spans="1:18" x14ac:dyDescent="0.2">
      <c r="A2670" t="s">
        <v>368</v>
      </c>
      <c r="B2670" s="243" t="str">
        <f>VLOOKUP(A2670,'Web Based Remittances'!A:C,3,0)</f>
        <v>984n400c</v>
      </c>
      <c r="C2670" t="s">
        <v>293</v>
      </c>
      <c r="D2670" t="s">
        <v>294</v>
      </c>
      <c r="E2670">
        <v>6140200</v>
      </c>
      <c r="F2670" s="338"/>
      <c r="G2670" s="338"/>
      <c r="H2670" s="338"/>
      <c r="I2670" s="338"/>
      <c r="J2670" s="338"/>
      <c r="L2670" s="338"/>
      <c r="M2670" s="338"/>
      <c r="N2670" s="338"/>
      <c r="O2670" s="338"/>
      <c r="P2670" s="338"/>
      <c r="Q2670" s="338"/>
      <c r="R2670" s="338"/>
    </row>
    <row r="2671" spans="1:18" x14ac:dyDescent="0.2">
      <c r="A2671" t="s">
        <v>368</v>
      </c>
      <c r="B2671" s="243" t="str">
        <f>VLOOKUP(A2671,'Web Based Remittances'!A:C,3,0)</f>
        <v>984n400c</v>
      </c>
      <c r="C2671" t="s">
        <v>295</v>
      </c>
      <c r="D2671" t="s">
        <v>296</v>
      </c>
      <c r="E2671">
        <v>6111000</v>
      </c>
      <c r="F2671" s="338"/>
      <c r="G2671" s="338"/>
      <c r="H2671" s="338"/>
      <c r="I2671" s="338"/>
      <c r="J2671" s="338"/>
      <c r="K2671" s="338"/>
      <c r="L2671" s="338"/>
      <c r="M2671" s="338"/>
      <c r="N2671" s="338"/>
      <c r="O2671" s="338"/>
      <c r="P2671" s="338"/>
      <c r="Q2671" s="338"/>
      <c r="R2671" s="338"/>
    </row>
    <row r="2672" spans="1:18" x14ac:dyDescent="0.2">
      <c r="A2672" t="s">
        <v>368</v>
      </c>
      <c r="B2672" s="243" t="str">
        <f>VLOOKUP(A2672,'Web Based Remittances'!A:C,3,0)</f>
        <v>984n400c</v>
      </c>
      <c r="C2672" t="s">
        <v>297</v>
      </c>
      <c r="D2672" t="s">
        <v>298</v>
      </c>
      <c r="E2672">
        <v>6170100</v>
      </c>
      <c r="F2672" s="338"/>
      <c r="G2672" s="338"/>
      <c r="H2672" s="338"/>
      <c r="I2672" s="338"/>
      <c r="J2672" s="338"/>
      <c r="K2672" s="338"/>
      <c r="L2672" s="338"/>
      <c r="M2672" s="338"/>
      <c r="N2672" s="338"/>
      <c r="O2672" s="338"/>
      <c r="P2672" s="338"/>
      <c r="Q2672" s="338"/>
      <c r="R2672" s="338"/>
    </row>
    <row r="2673" spans="1:18" x14ac:dyDescent="0.2">
      <c r="A2673" t="s">
        <v>368</v>
      </c>
      <c r="B2673" s="243" t="str">
        <f>VLOOKUP(A2673,'Web Based Remittances'!A:C,3,0)</f>
        <v>984n400c</v>
      </c>
      <c r="C2673" t="s">
        <v>299</v>
      </c>
      <c r="D2673" t="s">
        <v>300</v>
      </c>
      <c r="E2673">
        <v>6170110</v>
      </c>
      <c r="F2673" s="338"/>
      <c r="G2673" s="338"/>
      <c r="H2673" s="338"/>
      <c r="I2673" s="338"/>
      <c r="J2673" s="338"/>
      <c r="K2673" s="338"/>
      <c r="L2673" s="338"/>
      <c r="M2673" s="338"/>
      <c r="N2673" s="338"/>
      <c r="O2673" s="338"/>
      <c r="P2673" s="338"/>
      <c r="Q2673" s="338"/>
      <c r="R2673" s="338"/>
    </row>
    <row r="2674" spans="1:18" x14ac:dyDescent="0.2">
      <c r="A2674" t="s">
        <v>368</v>
      </c>
      <c r="B2674" s="243" t="str">
        <f>VLOOKUP(A2674,'Web Based Remittances'!A:C,3,0)</f>
        <v>984n400c</v>
      </c>
      <c r="C2674" t="s">
        <v>301</v>
      </c>
      <c r="D2674" t="s">
        <v>302</v>
      </c>
      <c r="E2674">
        <v>6181400</v>
      </c>
    </row>
    <row r="2675" spans="1:18" x14ac:dyDescent="0.2">
      <c r="A2675" t="s">
        <v>368</v>
      </c>
      <c r="B2675" s="243" t="str">
        <f>VLOOKUP(A2675,'Web Based Remittances'!A:C,3,0)</f>
        <v>984n400c</v>
      </c>
      <c r="C2675" t="s">
        <v>303</v>
      </c>
      <c r="D2675" t="s">
        <v>304</v>
      </c>
      <c r="E2675">
        <v>6181500</v>
      </c>
    </row>
    <row r="2676" spans="1:18" x14ac:dyDescent="0.2">
      <c r="A2676" t="s">
        <v>368</v>
      </c>
      <c r="B2676" s="243" t="str">
        <f>VLOOKUP(A2676,'Web Based Remittances'!A:C,3,0)</f>
        <v>984n400c</v>
      </c>
      <c r="C2676" t="s">
        <v>305</v>
      </c>
      <c r="D2676" t="s">
        <v>306</v>
      </c>
      <c r="E2676">
        <v>6110610</v>
      </c>
    </row>
    <row r="2677" spans="1:18" x14ac:dyDescent="0.2">
      <c r="A2677" t="s">
        <v>368</v>
      </c>
      <c r="B2677" s="243" t="str">
        <f>VLOOKUP(A2677,'Web Based Remittances'!A:C,3,0)</f>
        <v>984n400c</v>
      </c>
      <c r="C2677" t="s">
        <v>307</v>
      </c>
      <c r="D2677" t="s">
        <v>308</v>
      </c>
      <c r="E2677">
        <v>6122340</v>
      </c>
    </row>
    <row r="2678" spans="1:18" x14ac:dyDescent="0.2">
      <c r="A2678" t="s">
        <v>368</v>
      </c>
      <c r="B2678" s="243" t="str">
        <f>VLOOKUP(A2678,'Web Based Remittances'!A:C,3,0)</f>
        <v>984n400c</v>
      </c>
      <c r="C2678" t="s">
        <v>309</v>
      </c>
      <c r="D2678" t="s">
        <v>310</v>
      </c>
      <c r="E2678">
        <v>4190170</v>
      </c>
      <c r="F2678" s="338"/>
      <c r="R2678" s="338"/>
    </row>
    <row r="2679" spans="1:18" x14ac:dyDescent="0.2">
      <c r="A2679" t="s">
        <v>368</v>
      </c>
      <c r="B2679" s="243" t="str">
        <f>VLOOKUP(A2679,'Web Based Remittances'!A:C,3,0)</f>
        <v>984n400c</v>
      </c>
      <c r="C2679" t="s">
        <v>311</v>
      </c>
      <c r="D2679" t="s">
        <v>312</v>
      </c>
      <c r="E2679">
        <v>4190430</v>
      </c>
    </row>
    <row r="2680" spans="1:18" x14ac:dyDescent="0.2">
      <c r="A2680" t="s">
        <v>368</v>
      </c>
      <c r="B2680" s="243" t="str">
        <f>VLOOKUP(A2680,'Web Based Remittances'!A:C,3,0)</f>
        <v>984n400c</v>
      </c>
      <c r="C2680" t="s">
        <v>313</v>
      </c>
      <c r="D2680" t="s">
        <v>314</v>
      </c>
      <c r="E2680">
        <v>6181510</v>
      </c>
    </row>
    <row r="2681" spans="1:18" x14ac:dyDescent="0.2">
      <c r="A2681" t="s">
        <v>368</v>
      </c>
      <c r="B2681" s="243" t="str">
        <f>VLOOKUP(A2681,'Web Based Remittances'!A:C,3,0)</f>
        <v>984n400c</v>
      </c>
      <c r="C2681" t="s">
        <v>315</v>
      </c>
      <c r="D2681" t="s">
        <v>316</v>
      </c>
      <c r="E2681">
        <v>6180210</v>
      </c>
    </row>
    <row r="2682" spans="1:18" x14ac:dyDescent="0.2">
      <c r="A2682" t="s">
        <v>368</v>
      </c>
      <c r="B2682" s="243" t="str">
        <f>VLOOKUP(A2682,'Web Based Remittances'!A:C,3,0)</f>
        <v>984n400c</v>
      </c>
      <c r="C2682" t="s">
        <v>317</v>
      </c>
      <c r="D2682" t="s">
        <v>318</v>
      </c>
      <c r="E2682">
        <v>6180200</v>
      </c>
    </row>
    <row r="2683" spans="1:18" x14ac:dyDescent="0.2">
      <c r="A2683" t="s">
        <v>368</v>
      </c>
      <c r="B2683" s="243" t="str">
        <f>VLOOKUP(A2683,'Web Based Remittances'!A:C,3,0)</f>
        <v>984n400c</v>
      </c>
      <c r="C2683" t="s">
        <v>319</v>
      </c>
      <c r="D2683" t="s">
        <v>320</v>
      </c>
      <c r="E2683">
        <v>6180230</v>
      </c>
    </row>
    <row r="2684" spans="1:18" x14ac:dyDescent="0.2">
      <c r="A2684" t="s">
        <v>368</v>
      </c>
      <c r="B2684" s="243" t="str">
        <f>VLOOKUP(A2684,'Web Based Remittances'!A:C,3,0)</f>
        <v>984n400c</v>
      </c>
      <c r="C2684" t="s">
        <v>321</v>
      </c>
      <c r="D2684" t="s">
        <v>272</v>
      </c>
      <c r="E2684">
        <v>6180260</v>
      </c>
    </row>
    <row r="2685" spans="1:18" x14ac:dyDescent="0.2">
      <c r="A2685" t="s">
        <v>368</v>
      </c>
      <c r="B2685" s="243" t="str">
        <f>VLOOKUP(A2685,'Web Based Remittances'!A:C,3,0)</f>
        <v>984n400c</v>
      </c>
      <c r="C2685" t="s">
        <v>322</v>
      </c>
      <c r="D2685" t="s">
        <v>323</v>
      </c>
      <c r="E2685">
        <v>6180261</v>
      </c>
    </row>
    <row r="2686" spans="1:18" x14ac:dyDescent="0.2">
      <c r="A2686" t="s">
        <v>368</v>
      </c>
      <c r="B2686" s="243" t="str">
        <f>VLOOKUP(A2686,'Web Based Remittances'!A:C,3,0)</f>
        <v>984n400c</v>
      </c>
      <c r="C2686" t="s">
        <v>324</v>
      </c>
      <c r="D2686" t="s">
        <v>325</v>
      </c>
      <c r="E2686">
        <v>6180262</v>
      </c>
    </row>
    <row r="2687" spans="1:18" x14ac:dyDescent="0.2">
      <c r="A2687" t="s">
        <v>368</v>
      </c>
      <c r="B2687" s="243" t="str">
        <f>VLOOKUP(A2687,'Web Based Remittances'!A:C,3,0)</f>
        <v>984n400c</v>
      </c>
      <c r="C2687" t="s">
        <v>326</v>
      </c>
      <c r="D2687" t="s">
        <v>280</v>
      </c>
      <c r="E2687">
        <v>6180263</v>
      </c>
    </row>
    <row r="2688" spans="1:18" x14ac:dyDescent="0.2">
      <c r="A2688" t="s">
        <v>368</v>
      </c>
      <c r="B2688" s="243" t="str">
        <f>VLOOKUP(A2688,'Web Based Remittances'!A:C,3,0)</f>
        <v>984n400c</v>
      </c>
      <c r="C2688" t="s">
        <v>327</v>
      </c>
      <c r="D2688" t="s">
        <v>328</v>
      </c>
      <c r="E2688">
        <v>6180264</v>
      </c>
    </row>
    <row r="2689" spans="1:5" x14ac:dyDescent="0.2">
      <c r="A2689" t="s">
        <v>369</v>
      </c>
      <c r="B2689" s="243" t="str">
        <f>VLOOKUP(A2689,'Web Based Remittances'!A:C,3,0)</f>
        <v>354x156y</v>
      </c>
      <c r="C2689" t="s">
        <v>200</v>
      </c>
      <c r="D2689" t="s">
        <v>201</v>
      </c>
      <c r="E2689">
        <v>4190105</v>
      </c>
    </row>
    <row r="2690" spans="1:5" x14ac:dyDescent="0.2">
      <c r="A2690" t="s">
        <v>369</v>
      </c>
      <c r="B2690" s="243" t="str">
        <f>VLOOKUP(A2690,'Web Based Remittances'!A:C,3,0)</f>
        <v>354x156y</v>
      </c>
      <c r="C2690" t="s">
        <v>202</v>
      </c>
      <c r="D2690" t="s">
        <v>203</v>
      </c>
      <c r="E2690">
        <v>4190110</v>
      </c>
    </row>
    <row r="2691" spans="1:5" x14ac:dyDescent="0.2">
      <c r="A2691" t="s">
        <v>369</v>
      </c>
      <c r="B2691" s="243" t="str">
        <f>VLOOKUP(A2691,'Web Based Remittances'!A:C,3,0)</f>
        <v>354x156y</v>
      </c>
      <c r="C2691" t="s">
        <v>204</v>
      </c>
      <c r="D2691" t="s">
        <v>205</v>
      </c>
      <c r="E2691">
        <v>4190120</v>
      </c>
    </row>
    <row r="2692" spans="1:5" x14ac:dyDescent="0.2">
      <c r="A2692" t="s">
        <v>369</v>
      </c>
      <c r="B2692" s="243" t="str">
        <f>VLOOKUP(A2692,'Web Based Remittances'!A:C,3,0)</f>
        <v>354x156y</v>
      </c>
      <c r="C2692" t="s">
        <v>206</v>
      </c>
      <c r="D2692" t="s">
        <v>207</v>
      </c>
      <c r="E2692">
        <v>4190140</v>
      </c>
    </row>
    <row r="2693" spans="1:5" x14ac:dyDescent="0.2">
      <c r="A2693" t="s">
        <v>369</v>
      </c>
      <c r="B2693" s="243" t="str">
        <f>VLOOKUP(A2693,'Web Based Remittances'!A:C,3,0)</f>
        <v>354x156y</v>
      </c>
      <c r="C2693" t="s">
        <v>208</v>
      </c>
      <c r="D2693" t="s">
        <v>209</v>
      </c>
      <c r="E2693">
        <v>4190160</v>
      </c>
    </row>
    <row r="2694" spans="1:5" x14ac:dyDescent="0.2">
      <c r="A2694" t="s">
        <v>369</v>
      </c>
      <c r="B2694" s="243" t="str">
        <f>VLOOKUP(A2694,'Web Based Remittances'!A:C,3,0)</f>
        <v>354x156y</v>
      </c>
      <c r="C2694" t="s">
        <v>210</v>
      </c>
      <c r="D2694" t="s">
        <v>211</v>
      </c>
      <c r="E2694">
        <v>4190390</v>
      </c>
    </row>
    <row r="2695" spans="1:5" x14ac:dyDescent="0.2">
      <c r="A2695" t="s">
        <v>369</v>
      </c>
      <c r="B2695" s="243" t="str">
        <f>VLOOKUP(A2695,'Web Based Remittances'!A:C,3,0)</f>
        <v>354x156y</v>
      </c>
      <c r="C2695" t="s">
        <v>212</v>
      </c>
      <c r="D2695" t="s">
        <v>213</v>
      </c>
      <c r="E2695">
        <v>4191900</v>
      </c>
    </row>
    <row r="2696" spans="1:5" x14ac:dyDescent="0.2">
      <c r="A2696" t="s">
        <v>369</v>
      </c>
      <c r="B2696" s="243" t="str">
        <f>VLOOKUP(A2696,'Web Based Remittances'!A:C,3,0)</f>
        <v>354x156y</v>
      </c>
      <c r="C2696" t="s">
        <v>214</v>
      </c>
      <c r="D2696" t="s">
        <v>215</v>
      </c>
      <c r="E2696">
        <v>4191100</v>
      </c>
    </row>
    <row r="2697" spans="1:5" x14ac:dyDescent="0.2">
      <c r="A2697" t="s">
        <v>369</v>
      </c>
      <c r="B2697" s="243" t="str">
        <f>VLOOKUP(A2697,'Web Based Remittances'!A:C,3,0)</f>
        <v>354x156y</v>
      </c>
      <c r="C2697" t="s">
        <v>216</v>
      </c>
      <c r="D2697" t="s">
        <v>217</v>
      </c>
      <c r="E2697">
        <v>4191110</v>
      </c>
    </row>
    <row r="2698" spans="1:5" x14ac:dyDescent="0.2">
      <c r="A2698" t="s">
        <v>369</v>
      </c>
      <c r="B2698" s="243" t="str">
        <f>VLOOKUP(A2698,'Web Based Remittances'!A:C,3,0)</f>
        <v>354x156y</v>
      </c>
      <c r="C2698" t="s">
        <v>218</v>
      </c>
      <c r="D2698" t="s">
        <v>219</v>
      </c>
      <c r="E2698">
        <v>4191600</v>
      </c>
    </row>
    <row r="2699" spans="1:5" x14ac:dyDescent="0.2">
      <c r="A2699" t="s">
        <v>369</v>
      </c>
      <c r="B2699" s="243" t="str">
        <f>VLOOKUP(A2699,'Web Based Remittances'!A:C,3,0)</f>
        <v>354x156y</v>
      </c>
      <c r="C2699" t="s">
        <v>220</v>
      </c>
      <c r="D2699" t="s">
        <v>221</v>
      </c>
      <c r="E2699">
        <v>4191610</v>
      </c>
    </row>
    <row r="2700" spans="1:5" x14ac:dyDescent="0.2">
      <c r="A2700" t="s">
        <v>369</v>
      </c>
      <c r="B2700" s="243" t="str">
        <f>VLOOKUP(A2700,'Web Based Remittances'!A:C,3,0)</f>
        <v>354x156y</v>
      </c>
      <c r="C2700" t="s">
        <v>222</v>
      </c>
      <c r="D2700" t="s">
        <v>223</v>
      </c>
      <c r="E2700">
        <v>4190410</v>
      </c>
    </row>
    <row r="2701" spans="1:5" x14ac:dyDescent="0.2">
      <c r="A2701" t="s">
        <v>369</v>
      </c>
      <c r="B2701" s="243" t="str">
        <f>VLOOKUP(A2701,'Web Based Remittances'!A:C,3,0)</f>
        <v>354x156y</v>
      </c>
      <c r="C2701" t="s">
        <v>224</v>
      </c>
      <c r="D2701" t="s">
        <v>225</v>
      </c>
      <c r="E2701">
        <v>4190420</v>
      </c>
    </row>
    <row r="2702" spans="1:5" x14ac:dyDescent="0.2">
      <c r="A2702" t="s">
        <v>369</v>
      </c>
      <c r="B2702" s="243" t="str">
        <f>VLOOKUP(A2702,'Web Based Remittances'!A:C,3,0)</f>
        <v>354x156y</v>
      </c>
      <c r="C2702" t="s">
        <v>226</v>
      </c>
      <c r="D2702" t="s">
        <v>227</v>
      </c>
      <c r="E2702">
        <v>4190200</v>
      </c>
    </row>
    <row r="2703" spans="1:5" x14ac:dyDescent="0.2">
      <c r="A2703" t="s">
        <v>369</v>
      </c>
      <c r="B2703" s="243" t="str">
        <f>VLOOKUP(A2703,'Web Based Remittances'!A:C,3,0)</f>
        <v>354x156y</v>
      </c>
      <c r="C2703" t="s">
        <v>228</v>
      </c>
      <c r="D2703" t="s">
        <v>229</v>
      </c>
      <c r="E2703">
        <v>4190386</v>
      </c>
    </row>
    <row r="2704" spans="1:5" x14ac:dyDescent="0.2">
      <c r="A2704" t="s">
        <v>369</v>
      </c>
      <c r="B2704" s="243" t="str">
        <f>VLOOKUP(A2704,'Web Based Remittances'!A:C,3,0)</f>
        <v>354x156y</v>
      </c>
      <c r="C2704" t="s">
        <v>230</v>
      </c>
      <c r="D2704" t="s">
        <v>231</v>
      </c>
      <c r="E2704">
        <v>4190387</v>
      </c>
    </row>
    <row r="2705" spans="1:5" x14ac:dyDescent="0.2">
      <c r="A2705" t="s">
        <v>369</v>
      </c>
      <c r="B2705" s="243" t="str">
        <f>VLOOKUP(A2705,'Web Based Remittances'!A:C,3,0)</f>
        <v>354x156y</v>
      </c>
      <c r="C2705" t="s">
        <v>232</v>
      </c>
      <c r="D2705" t="s">
        <v>233</v>
      </c>
      <c r="E2705">
        <v>4190388</v>
      </c>
    </row>
    <row r="2706" spans="1:5" x14ac:dyDescent="0.2">
      <c r="A2706" t="s">
        <v>369</v>
      </c>
      <c r="B2706" s="243" t="str">
        <f>VLOOKUP(A2706,'Web Based Remittances'!A:C,3,0)</f>
        <v>354x156y</v>
      </c>
      <c r="C2706" t="s">
        <v>234</v>
      </c>
      <c r="D2706" t="s">
        <v>235</v>
      </c>
      <c r="E2706">
        <v>4190380</v>
      </c>
    </row>
    <row r="2707" spans="1:5" x14ac:dyDescent="0.2">
      <c r="A2707" t="s">
        <v>369</v>
      </c>
      <c r="B2707" s="243" t="str">
        <f>VLOOKUP(A2707,'Web Based Remittances'!A:C,3,0)</f>
        <v>354x156y</v>
      </c>
      <c r="C2707" t="s">
        <v>236</v>
      </c>
      <c r="D2707" t="s">
        <v>237</v>
      </c>
      <c r="E2707">
        <v>4190205</v>
      </c>
    </row>
    <row r="2708" spans="1:5" x14ac:dyDescent="0.2">
      <c r="A2708" t="s">
        <v>369</v>
      </c>
      <c r="B2708" s="243" t="str">
        <f>VLOOKUP(A2708,'Web Based Remittances'!A:C,3,0)</f>
        <v>354x156y</v>
      </c>
      <c r="C2708" t="s">
        <v>238</v>
      </c>
      <c r="D2708" t="s">
        <v>239</v>
      </c>
      <c r="E2708">
        <v>4190210</v>
      </c>
    </row>
    <row r="2709" spans="1:5" x14ac:dyDescent="0.2">
      <c r="A2709" t="s">
        <v>369</v>
      </c>
      <c r="B2709" s="243" t="str">
        <f>VLOOKUP(A2709,'Web Based Remittances'!A:C,3,0)</f>
        <v>354x156y</v>
      </c>
      <c r="C2709" t="s">
        <v>14</v>
      </c>
      <c r="D2709" t="s">
        <v>240</v>
      </c>
      <c r="E2709">
        <v>6110000</v>
      </c>
    </row>
    <row r="2710" spans="1:5" x14ac:dyDescent="0.2">
      <c r="A2710" t="s">
        <v>369</v>
      </c>
      <c r="B2710" s="243" t="str">
        <f>VLOOKUP(A2710,'Web Based Remittances'!A:C,3,0)</f>
        <v>354x156y</v>
      </c>
      <c r="C2710" t="s">
        <v>23</v>
      </c>
      <c r="D2710" t="s">
        <v>241</v>
      </c>
      <c r="E2710">
        <v>6110020</v>
      </c>
    </row>
    <row r="2711" spans="1:5" x14ac:dyDescent="0.2">
      <c r="A2711" t="s">
        <v>369</v>
      </c>
      <c r="B2711" s="243" t="str">
        <f>VLOOKUP(A2711,'Web Based Remittances'!A:C,3,0)</f>
        <v>354x156y</v>
      </c>
      <c r="C2711" t="s">
        <v>31</v>
      </c>
      <c r="D2711" t="s">
        <v>242</v>
      </c>
      <c r="E2711">
        <v>6110600</v>
      </c>
    </row>
    <row r="2712" spans="1:5" x14ac:dyDescent="0.2">
      <c r="A2712" t="s">
        <v>369</v>
      </c>
      <c r="B2712" s="243" t="str">
        <f>VLOOKUP(A2712,'Web Based Remittances'!A:C,3,0)</f>
        <v>354x156y</v>
      </c>
      <c r="C2712" t="s">
        <v>38</v>
      </c>
      <c r="D2712" t="s">
        <v>243</v>
      </c>
      <c r="E2712">
        <v>6110720</v>
      </c>
    </row>
    <row r="2713" spans="1:5" x14ac:dyDescent="0.2">
      <c r="A2713" t="s">
        <v>369</v>
      </c>
      <c r="B2713" s="243" t="str">
        <f>VLOOKUP(A2713,'Web Based Remittances'!A:C,3,0)</f>
        <v>354x156y</v>
      </c>
      <c r="C2713" t="s">
        <v>42</v>
      </c>
      <c r="D2713" t="s">
        <v>244</v>
      </c>
      <c r="E2713">
        <v>6110860</v>
      </c>
    </row>
    <row r="2714" spans="1:5" x14ac:dyDescent="0.2">
      <c r="A2714" t="s">
        <v>369</v>
      </c>
      <c r="B2714" s="243" t="str">
        <f>VLOOKUP(A2714,'Web Based Remittances'!A:C,3,0)</f>
        <v>354x156y</v>
      </c>
      <c r="C2714" t="s">
        <v>46</v>
      </c>
      <c r="D2714" t="s">
        <v>245</v>
      </c>
      <c r="E2714">
        <v>6110800</v>
      </c>
    </row>
    <row r="2715" spans="1:5" x14ac:dyDescent="0.2">
      <c r="A2715" t="s">
        <v>369</v>
      </c>
      <c r="B2715" s="243" t="str">
        <f>VLOOKUP(A2715,'Web Based Remittances'!A:C,3,0)</f>
        <v>354x156y</v>
      </c>
      <c r="C2715" t="s">
        <v>50</v>
      </c>
      <c r="D2715" t="s">
        <v>246</v>
      </c>
      <c r="E2715">
        <v>6110640</v>
      </c>
    </row>
    <row r="2716" spans="1:5" x14ac:dyDescent="0.2">
      <c r="A2716" t="s">
        <v>369</v>
      </c>
      <c r="B2716" s="243" t="str">
        <f>VLOOKUP(A2716,'Web Based Remittances'!A:C,3,0)</f>
        <v>354x156y</v>
      </c>
      <c r="C2716" t="s">
        <v>247</v>
      </c>
      <c r="D2716" t="s">
        <v>248</v>
      </c>
      <c r="E2716">
        <v>6116300</v>
      </c>
    </row>
    <row r="2717" spans="1:5" x14ac:dyDescent="0.2">
      <c r="A2717" t="s">
        <v>369</v>
      </c>
      <c r="B2717" s="243" t="str">
        <f>VLOOKUP(A2717,'Web Based Remittances'!A:C,3,0)</f>
        <v>354x156y</v>
      </c>
      <c r="C2717" t="s">
        <v>249</v>
      </c>
      <c r="D2717" t="s">
        <v>250</v>
      </c>
      <c r="E2717">
        <v>6116200</v>
      </c>
    </row>
    <row r="2718" spans="1:5" x14ac:dyDescent="0.2">
      <c r="A2718" t="s">
        <v>369</v>
      </c>
      <c r="B2718" s="243" t="str">
        <f>VLOOKUP(A2718,'Web Based Remittances'!A:C,3,0)</f>
        <v>354x156y</v>
      </c>
      <c r="C2718" t="s">
        <v>251</v>
      </c>
      <c r="D2718" t="s">
        <v>252</v>
      </c>
      <c r="E2718">
        <v>6116610</v>
      </c>
    </row>
    <row r="2719" spans="1:5" x14ac:dyDescent="0.2">
      <c r="A2719" t="s">
        <v>369</v>
      </c>
      <c r="B2719" s="243" t="str">
        <f>VLOOKUP(A2719,'Web Based Remittances'!A:C,3,0)</f>
        <v>354x156y</v>
      </c>
      <c r="C2719" t="s">
        <v>253</v>
      </c>
      <c r="D2719" t="s">
        <v>254</v>
      </c>
      <c r="E2719">
        <v>6116600</v>
      </c>
    </row>
    <row r="2720" spans="1:5" x14ac:dyDescent="0.2">
      <c r="A2720" t="s">
        <v>369</v>
      </c>
      <c r="B2720" s="243" t="str">
        <f>VLOOKUP(A2720,'Web Based Remittances'!A:C,3,0)</f>
        <v>354x156y</v>
      </c>
      <c r="C2720" t="s">
        <v>255</v>
      </c>
      <c r="D2720" t="s">
        <v>256</v>
      </c>
      <c r="E2720">
        <v>6121000</v>
      </c>
    </row>
    <row r="2721" spans="1:5" x14ac:dyDescent="0.2">
      <c r="A2721" t="s">
        <v>369</v>
      </c>
      <c r="B2721" s="243" t="str">
        <f>VLOOKUP(A2721,'Web Based Remittances'!A:C,3,0)</f>
        <v>354x156y</v>
      </c>
      <c r="C2721" t="s">
        <v>257</v>
      </c>
      <c r="D2721" t="s">
        <v>258</v>
      </c>
      <c r="E2721">
        <v>6122310</v>
      </c>
    </row>
    <row r="2722" spans="1:5" x14ac:dyDescent="0.2">
      <c r="A2722" t="s">
        <v>369</v>
      </c>
      <c r="B2722" s="243" t="str">
        <f>VLOOKUP(A2722,'Web Based Remittances'!A:C,3,0)</f>
        <v>354x156y</v>
      </c>
      <c r="C2722" t="s">
        <v>259</v>
      </c>
      <c r="D2722" t="s">
        <v>260</v>
      </c>
      <c r="E2722">
        <v>6122110</v>
      </c>
    </row>
    <row r="2723" spans="1:5" x14ac:dyDescent="0.2">
      <c r="A2723" t="s">
        <v>369</v>
      </c>
      <c r="B2723" s="243" t="str">
        <f>VLOOKUP(A2723,'Web Based Remittances'!A:C,3,0)</f>
        <v>354x156y</v>
      </c>
      <c r="C2723" t="s">
        <v>261</v>
      </c>
      <c r="D2723" t="s">
        <v>262</v>
      </c>
      <c r="E2723">
        <v>6120800</v>
      </c>
    </row>
    <row r="2724" spans="1:5" x14ac:dyDescent="0.2">
      <c r="A2724" t="s">
        <v>369</v>
      </c>
      <c r="B2724" s="243" t="str">
        <f>VLOOKUP(A2724,'Web Based Remittances'!A:C,3,0)</f>
        <v>354x156y</v>
      </c>
      <c r="C2724" t="s">
        <v>263</v>
      </c>
      <c r="D2724" t="s">
        <v>264</v>
      </c>
      <c r="E2724">
        <v>6120220</v>
      </c>
    </row>
    <row r="2725" spans="1:5" x14ac:dyDescent="0.2">
      <c r="A2725" t="s">
        <v>369</v>
      </c>
      <c r="B2725" s="243" t="str">
        <f>VLOOKUP(A2725,'Web Based Remittances'!A:C,3,0)</f>
        <v>354x156y</v>
      </c>
      <c r="C2725" t="s">
        <v>265</v>
      </c>
      <c r="D2725" t="s">
        <v>266</v>
      </c>
      <c r="E2725">
        <v>6120600</v>
      </c>
    </row>
    <row r="2726" spans="1:5" x14ac:dyDescent="0.2">
      <c r="A2726" t="s">
        <v>369</v>
      </c>
      <c r="B2726" s="243" t="str">
        <f>VLOOKUP(A2726,'Web Based Remittances'!A:C,3,0)</f>
        <v>354x156y</v>
      </c>
      <c r="C2726" t="s">
        <v>267</v>
      </c>
      <c r="D2726" t="s">
        <v>268</v>
      </c>
      <c r="E2726">
        <v>6120400</v>
      </c>
    </row>
    <row r="2727" spans="1:5" x14ac:dyDescent="0.2">
      <c r="A2727" t="s">
        <v>369</v>
      </c>
      <c r="B2727" s="243" t="str">
        <f>VLOOKUP(A2727,'Web Based Remittances'!A:C,3,0)</f>
        <v>354x156y</v>
      </c>
      <c r="C2727" t="s">
        <v>269</v>
      </c>
      <c r="D2727" t="s">
        <v>270</v>
      </c>
      <c r="E2727">
        <v>6140130</v>
      </c>
    </row>
    <row r="2728" spans="1:5" x14ac:dyDescent="0.2">
      <c r="A2728" t="s">
        <v>369</v>
      </c>
      <c r="B2728" s="243" t="str">
        <f>VLOOKUP(A2728,'Web Based Remittances'!A:C,3,0)</f>
        <v>354x156y</v>
      </c>
      <c r="C2728" t="s">
        <v>271</v>
      </c>
      <c r="D2728" t="s">
        <v>272</v>
      </c>
      <c r="E2728">
        <v>6142460</v>
      </c>
    </row>
    <row r="2729" spans="1:5" x14ac:dyDescent="0.2">
      <c r="A2729" t="s">
        <v>369</v>
      </c>
      <c r="B2729" s="243" t="str">
        <f>VLOOKUP(A2729,'Web Based Remittances'!A:C,3,0)</f>
        <v>354x156y</v>
      </c>
      <c r="C2729" t="s">
        <v>273</v>
      </c>
      <c r="D2729" t="s">
        <v>274</v>
      </c>
      <c r="E2729">
        <v>6142431</v>
      </c>
    </row>
    <row r="2730" spans="1:5" x14ac:dyDescent="0.2">
      <c r="A2730" t="s">
        <v>369</v>
      </c>
      <c r="B2730" s="243" t="str">
        <f>VLOOKUP(A2730,'Web Based Remittances'!A:C,3,0)</f>
        <v>354x156y</v>
      </c>
      <c r="C2730" t="s">
        <v>275</v>
      </c>
      <c r="D2730" t="s">
        <v>276</v>
      </c>
      <c r="E2730">
        <v>6142432</v>
      </c>
    </row>
    <row r="2731" spans="1:5" x14ac:dyDescent="0.2">
      <c r="A2731" t="s">
        <v>369</v>
      </c>
      <c r="B2731" s="243" t="str">
        <f>VLOOKUP(A2731,'Web Based Remittances'!A:C,3,0)</f>
        <v>354x156y</v>
      </c>
      <c r="C2731" t="s">
        <v>277</v>
      </c>
      <c r="D2731" t="s">
        <v>278</v>
      </c>
      <c r="E2731">
        <v>6142430</v>
      </c>
    </row>
    <row r="2732" spans="1:5" x14ac:dyDescent="0.2">
      <c r="A2732" t="s">
        <v>369</v>
      </c>
      <c r="B2732" s="243" t="str">
        <f>VLOOKUP(A2732,'Web Based Remittances'!A:C,3,0)</f>
        <v>354x156y</v>
      </c>
      <c r="C2732" t="s">
        <v>279</v>
      </c>
      <c r="D2732" t="s">
        <v>280</v>
      </c>
      <c r="E2732">
        <v>6142433</v>
      </c>
    </row>
    <row r="2733" spans="1:5" x14ac:dyDescent="0.2">
      <c r="A2733" t="s">
        <v>369</v>
      </c>
      <c r="B2733" s="243" t="str">
        <f>VLOOKUP(A2733,'Web Based Remittances'!A:C,3,0)</f>
        <v>354x156y</v>
      </c>
      <c r="C2733" t="s">
        <v>281</v>
      </c>
      <c r="D2733" t="s">
        <v>282</v>
      </c>
      <c r="E2733">
        <v>6142440</v>
      </c>
    </row>
    <row r="2734" spans="1:5" x14ac:dyDescent="0.2">
      <c r="A2734" t="s">
        <v>369</v>
      </c>
      <c r="B2734" s="243" t="str">
        <f>VLOOKUP(A2734,'Web Based Remittances'!A:C,3,0)</f>
        <v>354x156y</v>
      </c>
      <c r="C2734" t="s">
        <v>283</v>
      </c>
      <c r="D2734" t="s">
        <v>284</v>
      </c>
      <c r="E2734">
        <v>6142434</v>
      </c>
    </row>
    <row r="2735" spans="1:5" x14ac:dyDescent="0.2">
      <c r="A2735" t="s">
        <v>369</v>
      </c>
      <c r="B2735" s="243" t="str">
        <f>VLOOKUP(A2735,'Web Based Remittances'!A:C,3,0)</f>
        <v>354x156y</v>
      </c>
      <c r="C2735" t="s">
        <v>285</v>
      </c>
      <c r="D2735" t="s">
        <v>286</v>
      </c>
      <c r="E2735">
        <v>6146100</v>
      </c>
    </row>
    <row r="2736" spans="1:5" x14ac:dyDescent="0.2">
      <c r="A2736" t="s">
        <v>369</v>
      </c>
      <c r="B2736" s="243" t="str">
        <f>VLOOKUP(A2736,'Web Based Remittances'!A:C,3,0)</f>
        <v>354x156y</v>
      </c>
      <c r="C2736" t="s">
        <v>287</v>
      </c>
      <c r="D2736" t="s">
        <v>288</v>
      </c>
      <c r="E2736">
        <v>6140000</v>
      </c>
    </row>
    <row r="2737" spans="1:5" x14ac:dyDescent="0.2">
      <c r="A2737" t="s">
        <v>369</v>
      </c>
      <c r="B2737" s="243" t="str">
        <f>VLOOKUP(A2737,'Web Based Remittances'!A:C,3,0)</f>
        <v>354x156y</v>
      </c>
      <c r="C2737" t="s">
        <v>289</v>
      </c>
      <c r="D2737" t="s">
        <v>290</v>
      </c>
      <c r="E2737">
        <v>6121600</v>
      </c>
    </row>
    <row r="2738" spans="1:5" x14ac:dyDescent="0.2">
      <c r="A2738" t="s">
        <v>369</v>
      </c>
      <c r="B2738" s="243" t="str">
        <f>VLOOKUP(A2738,'Web Based Remittances'!A:C,3,0)</f>
        <v>354x156y</v>
      </c>
      <c r="C2738" t="s">
        <v>291</v>
      </c>
      <c r="D2738" t="s">
        <v>292</v>
      </c>
      <c r="E2738">
        <v>6151110</v>
      </c>
    </row>
    <row r="2739" spans="1:5" x14ac:dyDescent="0.2">
      <c r="A2739" t="s">
        <v>369</v>
      </c>
      <c r="B2739" s="243" t="str">
        <f>VLOOKUP(A2739,'Web Based Remittances'!A:C,3,0)</f>
        <v>354x156y</v>
      </c>
      <c r="C2739" t="s">
        <v>293</v>
      </c>
      <c r="D2739" t="s">
        <v>294</v>
      </c>
      <c r="E2739">
        <v>6140200</v>
      </c>
    </row>
    <row r="2740" spans="1:5" x14ac:dyDescent="0.2">
      <c r="A2740" t="s">
        <v>369</v>
      </c>
      <c r="B2740" s="243" t="str">
        <f>VLOOKUP(A2740,'Web Based Remittances'!A:C,3,0)</f>
        <v>354x156y</v>
      </c>
      <c r="C2740" t="s">
        <v>295</v>
      </c>
      <c r="D2740" t="s">
        <v>296</v>
      </c>
      <c r="E2740">
        <v>6111000</v>
      </c>
    </row>
    <row r="2741" spans="1:5" x14ac:dyDescent="0.2">
      <c r="A2741" t="s">
        <v>369</v>
      </c>
      <c r="B2741" s="243" t="str">
        <f>VLOOKUP(A2741,'Web Based Remittances'!A:C,3,0)</f>
        <v>354x156y</v>
      </c>
      <c r="C2741" t="s">
        <v>297</v>
      </c>
      <c r="D2741" t="s">
        <v>298</v>
      </c>
      <c r="E2741">
        <v>6170100</v>
      </c>
    </row>
    <row r="2742" spans="1:5" x14ac:dyDescent="0.2">
      <c r="A2742" t="s">
        <v>369</v>
      </c>
      <c r="B2742" s="243" t="str">
        <f>VLOOKUP(A2742,'Web Based Remittances'!A:C,3,0)</f>
        <v>354x156y</v>
      </c>
      <c r="C2742" t="s">
        <v>299</v>
      </c>
      <c r="D2742" t="s">
        <v>300</v>
      </c>
      <c r="E2742">
        <v>6170110</v>
      </c>
    </row>
    <row r="2743" spans="1:5" x14ac:dyDescent="0.2">
      <c r="A2743" t="s">
        <v>369</v>
      </c>
      <c r="B2743" s="243" t="str">
        <f>VLOOKUP(A2743,'Web Based Remittances'!A:C,3,0)</f>
        <v>354x156y</v>
      </c>
      <c r="C2743" t="s">
        <v>301</v>
      </c>
      <c r="D2743" t="s">
        <v>302</v>
      </c>
      <c r="E2743">
        <v>6181400</v>
      </c>
    </row>
    <row r="2744" spans="1:5" x14ac:dyDescent="0.2">
      <c r="A2744" t="s">
        <v>369</v>
      </c>
      <c r="B2744" s="243" t="str">
        <f>VLOOKUP(A2744,'Web Based Remittances'!A:C,3,0)</f>
        <v>354x156y</v>
      </c>
      <c r="C2744" t="s">
        <v>303</v>
      </c>
      <c r="D2744" t="s">
        <v>304</v>
      </c>
      <c r="E2744">
        <v>6181500</v>
      </c>
    </row>
    <row r="2745" spans="1:5" x14ac:dyDescent="0.2">
      <c r="A2745" t="s">
        <v>369</v>
      </c>
      <c r="B2745" s="243" t="str">
        <f>VLOOKUP(A2745,'Web Based Remittances'!A:C,3,0)</f>
        <v>354x156y</v>
      </c>
      <c r="C2745" t="s">
        <v>305</v>
      </c>
      <c r="D2745" t="s">
        <v>306</v>
      </c>
      <c r="E2745">
        <v>6110610</v>
      </c>
    </row>
    <row r="2746" spans="1:5" x14ac:dyDescent="0.2">
      <c r="A2746" t="s">
        <v>369</v>
      </c>
      <c r="B2746" s="243" t="str">
        <f>VLOOKUP(A2746,'Web Based Remittances'!A:C,3,0)</f>
        <v>354x156y</v>
      </c>
      <c r="C2746" t="s">
        <v>307</v>
      </c>
      <c r="D2746" t="s">
        <v>308</v>
      </c>
      <c r="E2746">
        <v>6122340</v>
      </c>
    </row>
    <row r="2747" spans="1:5" x14ac:dyDescent="0.2">
      <c r="A2747" t="s">
        <v>369</v>
      </c>
      <c r="B2747" s="243" t="str">
        <f>VLOOKUP(A2747,'Web Based Remittances'!A:C,3,0)</f>
        <v>354x156y</v>
      </c>
      <c r="C2747" t="s">
        <v>309</v>
      </c>
      <c r="D2747" t="s">
        <v>310</v>
      </c>
      <c r="E2747">
        <v>4190170</v>
      </c>
    </row>
    <row r="2748" spans="1:5" x14ac:dyDescent="0.2">
      <c r="A2748" t="s">
        <v>369</v>
      </c>
      <c r="B2748" s="243" t="str">
        <f>VLOOKUP(A2748,'Web Based Remittances'!A:C,3,0)</f>
        <v>354x156y</v>
      </c>
      <c r="C2748" t="s">
        <v>311</v>
      </c>
      <c r="D2748" t="s">
        <v>312</v>
      </c>
      <c r="E2748">
        <v>4190430</v>
      </c>
    </row>
    <row r="2749" spans="1:5" x14ac:dyDescent="0.2">
      <c r="A2749" t="s">
        <v>369</v>
      </c>
      <c r="B2749" s="243" t="str">
        <f>VLOOKUP(A2749,'Web Based Remittances'!A:C,3,0)</f>
        <v>354x156y</v>
      </c>
      <c r="C2749" t="s">
        <v>313</v>
      </c>
      <c r="D2749" t="s">
        <v>314</v>
      </c>
      <c r="E2749">
        <v>6181510</v>
      </c>
    </row>
    <row r="2750" spans="1:5" x14ac:dyDescent="0.2">
      <c r="A2750" t="s">
        <v>369</v>
      </c>
      <c r="B2750" s="243" t="str">
        <f>VLOOKUP(A2750,'Web Based Remittances'!A:C,3,0)</f>
        <v>354x156y</v>
      </c>
      <c r="C2750" t="s">
        <v>315</v>
      </c>
      <c r="D2750" t="s">
        <v>316</v>
      </c>
      <c r="E2750">
        <v>6180210</v>
      </c>
    </row>
    <row r="2751" spans="1:5" x14ac:dyDescent="0.2">
      <c r="A2751" t="s">
        <v>369</v>
      </c>
      <c r="B2751" s="243" t="str">
        <f>VLOOKUP(A2751,'Web Based Remittances'!A:C,3,0)</f>
        <v>354x156y</v>
      </c>
      <c r="C2751" t="s">
        <v>317</v>
      </c>
      <c r="D2751" t="s">
        <v>318</v>
      </c>
      <c r="E2751">
        <v>6180200</v>
      </c>
    </row>
    <row r="2752" spans="1:5" x14ac:dyDescent="0.2">
      <c r="A2752" t="s">
        <v>369</v>
      </c>
      <c r="B2752" s="243" t="str">
        <f>VLOOKUP(A2752,'Web Based Remittances'!A:C,3,0)</f>
        <v>354x156y</v>
      </c>
      <c r="C2752" t="s">
        <v>319</v>
      </c>
      <c r="D2752" t="s">
        <v>320</v>
      </c>
      <c r="E2752">
        <v>6180230</v>
      </c>
    </row>
    <row r="2753" spans="1:18" x14ac:dyDescent="0.2">
      <c r="A2753" t="s">
        <v>369</v>
      </c>
      <c r="B2753" s="243" t="str">
        <f>VLOOKUP(A2753,'Web Based Remittances'!A:C,3,0)</f>
        <v>354x156y</v>
      </c>
      <c r="C2753" t="s">
        <v>321</v>
      </c>
      <c r="D2753" t="s">
        <v>272</v>
      </c>
      <c r="E2753">
        <v>6180260</v>
      </c>
    </row>
    <row r="2754" spans="1:18" x14ac:dyDescent="0.2">
      <c r="A2754" t="s">
        <v>369</v>
      </c>
      <c r="B2754" s="243" t="str">
        <f>VLOOKUP(A2754,'Web Based Remittances'!A:C,3,0)</f>
        <v>354x156y</v>
      </c>
      <c r="C2754" t="s">
        <v>322</v>
      </c>
      <c r="D2754" t="s">
        <v>323</v>
      </c>
      <c r="E2754">
        <v>6180261</v>
      </c>
    </row>
    <row r="2755" spans="1:18" x14ac:dyDescent="0.2">
      <c r="A2755" t="s">
        <v>369</v>
      </c>
      <c r="B2755" s="243" t="str">
        <f>VLOOKUP(A2755,'Web Based Remittances'!A:C,3,0)</f>
        <v>354x156y</v>
      </c>
      <c r="C2755" t="s">
        <v>324</v>
      </c>
      <c r="D2755" t="s">
        <v>325</v>
      </c>
      <c r="E2755">
        <v>6180262</v>
      </c>
    </row>
    <row r="2756" spans="1:18" x14ac:dyDescent="0.2">
      <c r="A2756" t="s">
        <v>369</v>
      </c>
      <c r="B2756" s="243" t="str">
        <f>VLOOKUP(A2756,'Web Based Remittances'!A:C,3,0)</f>
        <v>354x156y</v>
      </c>
      <c r="C2756" t="s">
        <v>326</v>
      </c>
      <c r="D2756" t="s">
        <v>280</v>
      </c>
      <c r="E2756">
        <v>6180263</v>
      </c>
    </row>
    <row r="2757" spans="1:18" x14ac:dyDescent="0.2">
      <c r="A2757" t="s">
        <v>369</v>
      </c>
      <c r="B2757" s="243" t="str">
        <f>VLOOKUP(A2757,'Web Based Remittances'!A:C,3,0)</f>
        <v>354x156y</v>
      </c>
      <c r="C2757" t="s">
        <v>327</v>
      </c>
      <c r="D2757" t="s">
        <v>328</v>
      </c>
      <c r="E2757">
        <v>6180264</v>
      </c>
    </row>
    <row r="2758" spans="1:18" x14ac:dyDescent="0.2">
      <c r="A2758" t="s">
        <v>370</v>
      </c>
      <c r="B2758" s="243" t="str">
        <f>VLOOKUP(A2758,'Web Based Remittances'!A:C,3,0)</f>
        <v>733u76l</v>
      </c>
      <c r="C2758" t="s">
        <v>200</v>
      </c>
      <c r="D2758" t="s">
        <v>201</v>
      </c>
      <c r="E2758">
        <v>4190105</v>
      </c>
    </row>
    <row r="2759" spans="1:18" x14ac:dyDescent="0.2">
      <c r="A2759" t="s">
        <v>370</v>
      </c>
      <c r="B2759" s="243" t="str">
        <f>VLOOKUP(A2759,'Web Based Remittances'!A:C,3,0)</f>
        <v>733u76l</v>
      </c>
      <c r="C2759" t="s">
        <v>202</v>
      </c>
      <c r="D2759" t="s">
        <v>203</v>
      </c>
      <c r="E2759">
        <v>4190110</v>
      </c>
    </row>
    <row r="2760" spans="1:18" x14ac:dyDescent="0.2">
      <c r="A2760" t="s">
        <v>370</v>
      </c>
      <c r="B2760" s="243" t="str">
        <f>VLOOKUP(A2760,'Web Based Remittances'!A:C,3,0)</f>
        <v>733u76l</v>
      </c>
      <c r="C2760" t="s">
        <v>204</v>
      </c>
      <c r="D2760" t="s">
        <v>205</v>
      </c>
      <c r="E2760">
        <v>4190120</v>
      </c>
    </row>
    <row r="2761" spans="1:18" x14ac:dyDescent="0.2">
      <c r="A2761" t="s">
        <v>370</v>
      </c>
      <c r="B2761" s="243" t="str">
        <f>VLOOKUP(A2761,'Web Based Remittances'!A:C,3,0)</f>
        <v>733u76l</v>
      </c>
      <c r="C2761" t="s">
        <v>206</v>
      </c>
      <c r="D2761" t="s">
        <v>207</v>
      </c>
      <c r="E2761">
        <v>4190140</v>
      </c>
    </row>
    <row r="2762" spans="1:18" x14ac:dyDescent="0.2">
      <c r="A2762" t="s">
        <v>370</v>
      </c>
      <c r="B2762" s="243" t="str">
        <f>VLOOKUP(A2762,'Web Based Remittances'!A:C,3,0)</f>
        <v>733u76l</v>
      </c>
      <c r="C2762" t="s">
        <v>208</v>
      </c>
      <c r="D2762" t="s">
        <v>209</v>
      </c>
      <c r="E2762">
        <v>4190160</v>
      </c>
    </row>
    <row r="2763" spans="1:18" x14ac:dyDescent="0.2">
      <c r="A2763" t="s">
        <v>370</v>
      </c>
      <c r="B2763" s="243" t="str">
        <f>VLOOKUP(A2763,'Web Based Remittances'!A:C,3,0)</f>
        <v>733u76l</v>
      </c>
      <c r="C2763" t="s">
        <v>210</v>
      </c>
      <c r="D2763" t="s">
        <v>211</v>
      </c>
      <c r="E2763">
        <v>4190390</v>
      </c>
    </row>
    <row r="2764" spans="1:18" x14ac:dyDescent="0.2">
      <c r="A2764" t="s">
        <v>370</v>
      </c>
      <c r="B2764" s="243" t="str">
        <f>VLOOKUP(A2764,'Web Based Remittances'!A:C,3,0)</f>
        <v>733u76l</v>
      </c>
      <c r="C2764" t="s">
        <v>212</v>
      </c>
      <c r="D2764" t="s">
        <v>213</v>
      </c>
      <c r="E2764">
        <v>4191900</v>
      </c>
    </row>
    <row r="2765" spans="1:18" x14ac:dyDescent="0.2">
      <c r="A2765" t="s">
        <v>370</v>
      </c>
      <c r="B2765" s="243" t="str">
        <f>VLOOKUP(A2765,'Web Based Remittances'!A:C,3,0)</f>
        <v>733u76l</v>
      </c>
      <c r="C2765" t="s">
        <v>214</v>
      </c>
      <c r="D2765" t="s">
        <v>215</v>
      </c>
      <c r="E2765">
        <v>4191100</v>
      </c>
    </row>
    <row r="2766" spans="1:18" x14ac:dyDescent="0.2">
      <c r="A2766" t="s">
        <v>370</v>
      </c>
      <c r="B2766" s="243" t="str">
        <f>VLOOKUP(A2766,'Web Based Remittances'!A:C,3,0)</f>
        <v>733u76l</v>
      </c>
      <c r="C2766" t="s">
        <v>216</v>
      </c>
      <c r="D2766" t="s">
        <v>217</v>
      </c>
      <c r="E2766">
        <v>4191110</v>
      </c>
    </row>
    <row r="2767" spans="1:18" x14ac:dyDescent="0.2">
      <c r="A2767" t="s">
        <v>370</v>
      </c>
      <c r="B2767" s="243" t="str">
        <f>VLOOKUP(A2767,'Web Based Remittances'!A:C,3,0)</f>
        <v>733u76l</v>
      </c>
      <c r="C2767" t="s">
        <v>218</v>
      </c>
      <c r="D2767" t="s">
        <v>219</v>
      </c>
      <c r="E2767">
        <v>4191600</v>
      </c>
      <c r="F2767" s="338"/>
      <c r="G2767" s="338"/>
      <c r="H2767" s="338"/>
      <c r="I2767" s="338"/>
      <c r="J2767" s="338"/>
      <c r="K2767" s="338"/>
      <c r="L2767" s="338"/>
      <c r="M2767" s="338"/>
      <c r="N2767" s="338"/>
      <c r="O2767" s="338"/>
      <c r="P2767" s="338"/>
      <c r="Q2767" s="338"/>
      <c r="R2767" s="338"/>
    </row>
    <row r="2768" spans="1:18" x14ac:dyDescent="0.2">
      <c r="A2768" t="s">
        <v>370</v>
      </c>
      <c r="B2768" s="243" t="str">
        <f>VLOOKUP(A2768,'Web Based Remittances'!A:C,3,0)</f>
        <v>733u76l</v>
      </c>
      <c r="C2768" t="s">
        <v>220</v>
      </c>
      <c r="D2768" t="s">
        <v>221</v>
      </c>
      <c r="E2768">
        <v>4191610</v>
      </c>
      <c r="F2768" s="338"/>
      <c r="I2768" s="338"/>
      <c r="L2768" s="338"/>
      <c r="O2768" s="338"/>
      <c r="R2768" s="338"/>
    </row>
    <row r="2769" spans="1:18" x14ac:dyDescent="0.2">
      <c r="A2769" t="s">
        <v>370</v>
      </c>
      <c r="B2769" s="243" t="str">
        <f>VLOOKUP(A2769,'Web Based Remittances'!A:C,3,0)</f>
        <v>733u76l</v>
      </c>
      <c r="C2769" t="s">
        <v>222</v>
      </c>
      <c r="D2769" t="s">
        <v>223</v>
      </c>
      <c r="E2769">
        <v>4190410</v>
      </c>
    </row>
    <row r="2770" spans="1:18" x14ac:dyDescent="0.2">
      <c r="A2770" t="s">
        <v>370</v>
      </c>
      <c r="B2770" s="243" t="str">
        <f>VLOOKUP(A2770,'Web Based Remittances'!A:C,3,0)</f>
        <v>733u76l</v>
      </c>
      <c r="C2770" t="s">
        <v>224</v>
      </c>
      <c r="D2770" t="s">
        <v>225</v>
      </c>
      <c r="E2770">
        <v>4190420</v>
      </c>
    </row>
    <row r="2771" spans="1:18" x14ac:dyDescent="0.2">
      <c r="A2771" t="s">
        <v>370</v>
      </c>
      <c r="B2771" s="243" t="str">
        <f>VLOOKUP(A2771,'Web Based Remittances'!A:C,3,0)</f>
        <v>733u76l</v>
      </c>
      <c r="C2771" t="s">
        <v>226</v>
      </c>
      <c r="D2771" t="s">
        <v>227</v>
      </c>
      <c r="E2771">
        <v>4190200</v>
      </c>
    </row>
    <row r="2772" spans="1:18" x14ac:dyDescent="0.2">
      <c r="A2772" t="s">
        <v>370</v>
      </c>
      <c r="B2772" s="243" t="str">
        <f>VLOOKUP(A2772,'Web Based Remittances'!A:C,3,0)</f>
        <v>733u76l</v>
      </c>
      <c r="C2772" t="s">
        <v>228</v>
      </c>
      <c r="D2772" t="s">
        <v>229</v>
      </c>
      <c r="E2772">
        <v>4190386</v>
      </c>
    </row>
    <row r="2773" spans="1:18" x14ac:dyDescent="0.2">
      <c r="A2773" t="s">
        <v>370</v>
      </c>
      <c r="B2773" s="243" t="str">
        <f>VLOOKUP(A2773,'Web Based Remittances'!A:C,3,0)</f>
        <v>733u76l</v>
      </c>
      <c r="C2773" t="s">
        <v>230</v>
      </c>
      <c r="D2773" t="s">
        <v>231</v>
      </c>
      <c r="E2773">
        <v>4190387</v>
      </c>
    </row>
    <row r="2774" spans="1:18" x14ac:dyDescent="0.2">
      <c r="A2774" t="s">
        <v>370</v>
      </c>
      <c r="B2774" s="243" t="str">
        <f>VLOOKUP(A2774,'Web Based Remittances'!A:C,3,0)</f>
        <v>733u76l</v>
      </c>
      <c r="C2774" t="s">
        <v>232</v>
      </c>
      <c r="D2774" t="s">
        <v>233</v>
      </c>
      <c r="E2774">
        <v>4190388</v>
      </c>
    </row>
    <row r="2775" spans="1:18" x14ac:dyDescent="0.2">
      <c r="A2775" t="s">
        <v>370</v>
      </c>
      <c r="B2775" s="243" t="str">
        <f>VLOOKUP(A2775,'Web Based Remittances'!A:C,3,0)</f>
        <v>733u76l</v>
      </c>
      <c r="C2775" t="s">
        <v>234</v>
      </c>
      <c r="D2775" t="s">
        <v>235</v>
      </c>
      <c r="E2775">
        <v>4190380</v>
      </c>
    </row>
    <row r="2776" spans="1:18" x14ac:dyDescent="0.2">
      <c r="A2776" t="s">
        <v>370</v>
      </c>
      <c r="B2776" s="243" t="str">
        <f>VLOOKUP(A2776,'Web Based Remittances'!A:C,3,0)</f>
        <v>733u76l</v>
      </c>
      <c r="C2776" t="s">
        <v>236</v>
      </c>
      <c r="D2776" t="s">
        <v>237</v>
      </c>
      <c r="E2776">
        <v>4190205</v>
      </c>
    </row>
    <row r="2777" spans="1:18" x14ac:dyDescent="0.2">
      <c r="A2777" t="s">
        <v>370</v>
      </c>
      <c r="B2777" s="243" t="str">
        <f>VLOOKUP(A2777,'Web Based Remittances'!A:C,3,0)</f>
        <v>733u76l</v>
      </c>
      <c r="C2777" t="s">
        <v>238</v>
      </c>
      <c r="D2777" t="s">
        <v>239</v>
      </c>
      <c r="E2777">
        <v>4190210</v>
      </c>
    </row>
    <row r="2778" spans="1:18" x14ac:dyDescent="0.2">
      <c r="A2778" t="s">
        <v>370</v>
      </c>
      <c r="B2778" s="243" t="str">
        <f>VLOOKUP(A2778,'Web Based Remittances'!A:C,3,0)</f>
        <v>733u76l</v>
      </c>
      <c r="C2778" t="s">
        <v>14</v>
      </c>
      <c r="D2778" t="s">
        <v>240</v>
      </c>
      <c r="E2778">
        <v>6110000</v>
      </c>
    </row>
    <row r="2779" spans="1:18" x14ac:dyDescent="0.2">
      <c r="A2779" t="s">
        <v>370</v>
      </c>
      <c r="B2779" s="243" t="str">
        <f>VLOOKUP(A2779,'Web Based Remittances'!A:C,3,0)</f>
        <v>733u76l</v>
      </c>
      <c r="C2779" t="s">
        <v>23</v>
      </c>
      <c r="D2779" t="s">
        <v>241</v>
      </c>
      <c r="E2779">
        <v>6110020</v>
      </c>
    </row>
    <row r="2780" spans="1:18" x14ac:dyDescent="0.2">
      <c r="A2780" t="s">
        <v>370</v>
      </c>
      <c r="B2780" s="243" t="str">
        <f>VLOOKUP(A2780,'Web Based Remittances'!A:C,3,0)</f>
        <v>733u76l</v>
      </c>
      <c r="C2780" t="s">
        <v>31</v>
      </c>
      <c r="D2780" t="s">
        <v>242</v>
      </c>
      <c r="E2780">
        <v>6110600</v>
      </c>
      <c r="F2780" s="338"/>
      <c r="G2780" s="338"/>
      <c r="H2780" s="338"/>
      <c r="I2780" s="338"/>
      <c r="J2780" s="338"/>
      <c r="K2780" s="338"/>
      <c r="L2780" s="338"/>
      <c r="M2780" s="338"/>
      <c r="N2780" s="338"/>
      <c r="O2780" s="338"/>
      <c r="P2780" s="338"/>
      <c r="Q2780" s="338"/>
      <c r="R2780" s="338"/>
    </row>
    <row r="2781" spans="1:18" x14ac:dyDescent="0.2">
      <c r="A2781" t="s">
        <v>370</v>
      </c>
      <c r="B2781" s="243" t="str">
        <f>VLOOKUP(A2781,'Web Based Remittances'!A:C,3,0)</f>
        <v>733u76l</v>
      </c>
      <c r="C2781" t="s">
        <v>38</v>
      </c>
      <c r="D2781" t="s">
        <v>243</v>
      </c>
      <c r="E2781">
        <v>6110720</v>
      </c>
      <c r="F2781" s="338"/>
    </row>
    <row r="2782" spans="1:18" x14ac:dyDescent="0.2">
      <c r="A2782" t="s">
        <v>370</v>
      </c>
      <c r="B2782" s="243" t="str">
        <f>VLOOKUP(A2782,'Web Based Remittances'!A:C,3,0)</f>
        <v>733u76l</v>
      </c>
      <c r="C2782" t="s">
        <v>42</v>
      </c>
      <c r="D2782" t="s">
        <v>244</v>
      </c>
      <c r="E2782">
        <v>6110860</v>
      </c>
      <c r="F2782" s="338"/>
      <c r="G2782" s="338"/>
      <c r="H2782" s="338"/>
      <c r="I2782" s="338"/>
      <c r="J2782" s="338"/>
      <c r="K2782" s="338"/>
      <c r="L2782" s="338"/>
      <c r="M2782" s="338"/>
      <c r="N2782" s="338"/>
      <c r="O2782" s="338"/>
      <c r="P2782" s="338"/>
      <c r="Q2782" s="338"/>
      <c r="R2782" s="338"/>
    </row>
    <row r="2783" spans="1:18" x14ac:dyDescent="0.2">
      <c r="A2783" t="s">
        <v>370</v>
      </c>
      <c r="B2783" s="243" t="str">
        <f>VLOOKUP(A2783,'Web Based Remittances'!A:C,3,0)</f>
        <v>733u76l</v>
      </c>
      <c r="C2783" t="s">
        <v>46</v>
      </c>
      <c r="D2783" t="s">
        <v>245</v>
      </c>
      <c r="E2783">
        <v>6110800</v>
      </c>
      <c r="F2783" s="338"/>
      <c r="G2783" s="338"/>
      <c r="H2783" s="338"/>
      <c r="I2783" s="338"/>
      <c r="J2783" s="338"/>
      <c r="K2783" s="338"/>
      <c r="L2783" s="338"/>
      <c r="M2783" s="338"/>
      <c r="N2783" s="338"/>
      <c r="O2783" s="338"/>
      <c r="P2783" s="338"/>
      <c r="Q2783" s="338"/>
      <c r="R2783" s="338"/>
    </row>
    <row r="2784" spans="1:18" x14ac:dyDescent="0.2">
      <c r="A2784" t="s">
        <v>370</v>
      </c>
      <c r="B2784" s="243" t="str">
        <f>VLOOKUP(A2784,'Web Based Remittances'!A:C,3,0)</f>
        <v>733u76l</v>
      </c>
      <c r="C2784" t="s">
        <v>50</v>
      </c>
      <c r="D2784" t="s">
        <v>246</v>
      </c>
      <c r="E2784">
        <v>6110640</v>
      </c>
      <c r="F2784" s="338"/>
      <c r="G2784" s="338"/>
      <c r="H2784" s="338"/>
      <c r="I2784" s="338"/>
      <c r="J2784" s="338"/>
      <c r="K2784" s="338"/>
      <c r="L2784" s="338"/>
      <c r="M2784" s="338"/>
      <c r="N2784" s="338"/>
      <c r="O2784" s="338"/>
      <c r="P2784" s="338"/>
      <c r="Q2784" s="338"/>
      <c r="R2784" s="338"/>
    </row>
    <row r="2785" spans="1:18" x14ac:dyDescent="0.2">
      <c r="A2785" t="s">
        <v>370</v>
      </c>
      <c r="B2785" s="243" t="str">
        <f>VLOOKUP(A2785,'Web Based Remittances'!A:C,3,0)</f>
        <v>733u76l</v>
      </c>
      <c r="C2785" t="s">
        <v>247</v>
      </c>
      <c r="D2785" t="s">
        <v>248</v>
      </c>
      <c r="E2785">
        <v>6116300</v>
      </c>
    </row>
    <row r="2786" spans="1:18" x14ac:dyDescent="0.2">
      <c r="A2786" t="s">
        <v>370</v>
      </c>
      <c r="B2786" s="243" t="str">
        <f>VLOOKUP(A2786,'Web Based Remittances'!A:C,3,0)</f>
        <v>733u76l</v>
      </c>
      <c r="C2786" t="s">
        <v>249</v>
      </c>
      <c r="D2786" t="s">
        <v>250</v>
      </c>
      <c r="E2786">
        <v>6116200</v>
      </c>
    </row>
    <row r="2787" spans="1:18" x14ac:dyDescent="0.2">
      <c r="A2787" t="s">
        <v>370</v>
      </c>
      <c r="B2787" s="243" t="str">
        <f>VLOOKUP(A2787,'Web Based Remittances'!A:C,3,0)</f>
        <v>733u76l</v>
      </c>
      <c r="C2787" t="s">
        <v>251</v>
      </c>
      <c r="D2787" t="s">
        <v>252</v>
      </c>
      <c r="E2787">
        <v>6116610</v>
      </c>
      <c r="F2787" s="338"/>
    </row>
    <row r="2788" spans="1:18" x14ac:dyDescent="0.2">
      <c r="A2788" t="s">
        <v>370</v>
      </c>
      <c r="B2788" s="243" t="str">
        <f>VLOOKUP(A2788,'Web Based Remittances'!A:C,3,0)</f>
        <v>733u76l</v>
      </c>
      <c r="C2788" t="s">
        <v>253</v>
      </c>
      <c r="D2788" t="s">
        <v>254</v>
      </c>
      <c r="E2788">
        <v>6116600</v>
      </c>
      <c r="F2788" s="338"/>
    </row>
    <row r="2789" spans="1:18" x14ac:dyDescent="0.2">
      <c r="A2789" t="s">
        <v>370</v>
      </c>
      <c r="B2789" s="243" t="str">
        <f>VLOOKUP(A2789,'Web Based Remittances'!A:C,3,0)</f>
        <v>733u76l</v>
      </c>
      <c r="C2789" t="s">
        <v>255</v>
      </c>
      <c r="D2789" t="s">
        <v>256</v>
      </c>
      <c r="E2789">
        <v>6121000</v>
      </c>
      <c r="F2789" s="338"/>
    </row>
    <row r="2790" spans="1:18" x14ac:dyDescent="0.2">
      <c r="A2790" t="s">
        <v>370</v>
      </c>
      <c r="B2790" s="243" t="str">
        <f>VLOOKUP(A2790,'Web Based Remittances'!A:C,3,0)</f>
        <v>733u76l</v>
      </c>
      <c r="C2790" t="s">
        <v>257</v>
      </c>
      <c r="D2790" t="s">
        <v>258</v>
      </c>
      <c r="E2790">
        <v>6122310</v>
      </c>
      <c r="F2790" s="338"/>
      <c r="G2790" s="338"/>
    </row>
    <row r="2791" spans="1:18" x14ac:dyDescent="0.2">
      <c r="A2791" t="s">
        <v>370</v>
      </c>
      <c r="B2791" s="243" t="str">
        <f>VLOOKUP(A2791,'Web Based Remittances'!A:C,3,0)</f>
        <v>733u76l</v>
      </c>
      <c r="C2791" t="s">
        <v>259</v>
      </c>
      <c r="D2791" t="s">
        <v>260</v>
      </c>
      <c r="E2791">
        <v>6122110</v>
      </c>
      <c r="F2791" s="338"/>
    </row>
    <row r="2792" spans="1:18" x14ac:dyDescent="0.2">
      <c r="A2792" t="s">
        <v>370</v>
      </c>
      <c r="B2792" s="243" t="str">
        <f>VLOOKUP(A2792,'Web Based Remittances'!A:C,3,0)</f>
        <v>733u76l</v>
      </c>
      <c r="C2792" t="s">
        <v>261</v>
      </c>
      <c r="D2792" t="s">
        <v>262</v>
      </c>
      <c r="E2792">
        <v>6120800</v>
      </c>
      <c r="F2792" s="338"/>
      <c r="G2792" s="338"/>
    </row>
    <row r="2793" spans="1:18" x14ac:dyDescent="0.2">
      <c r="A2793" t="s">
        <v>370</v>
      </c>
      <c r="B2793" s="243" t="str">
        <f>VLOOKUP(A2793,'Web Based Remittances'!A:C,3,0)</f>
        <v>733u76l</v>
      </c>
      <c r="C2793" t="s">
        <v>263</v>
      </c>
      <c r="D2793" t="s">
        <v>264</v>
      </c>
      <c r="E2793">
        <v>6120220</v>
      </c>
    </row>
    <row r="2794" spans="1:18" x14ac:dyDescent="0.2">
      <c r="A2794" t="s">
        <v>370</v>
      </c>
      <c r="B2794" s="243" t="str">
        <f>VLOOKUP(A2794,'Web Based Remittances'!A:C,3,0)</f>
        <v>733u76l</v>
      </c>
      <c r="C2794" t="s">
        <v>265</v>
      </c>
      <c r="D2794" t="s">
        <v>266</v>
      </c>
      <c r="E2794">
        <v>6120600</v>
      </c>
      <c r="F2794" s="338"/>
      <c r="G2794" s="338"/>
      <c r="H2794" s="338"/>
      <c r="I2794" s="338"/>
      <c r="J2794" s="338"/>
      <c r="L2794" s="338"/>
      <c r="M2794" s="338"/>
      <c r="N2794" s="338"/>
      <c r="O2794" s="338"/>
      <c r="P2794" s="338"/>
      <c r="Q2794" s="338"/>
      <c r="R2794" s="338"/>
    </row>
    <row r="2795" spans="1:18" x14ac:dyDescent="0.2">
      <c r="A2795" t="s">
        <v>370</v>
      </c>
      <c r="B2795" s="243" t="str">
        <f>VLOOKUP(A2795,'Web Based Remittances'!A:C,3,0)</f>
        <v>733u76l</v>
      </c>
      <c r="C2795" t="s">
        <v>267</v>
      </c>
      <c r="D2795" t="s">
        <v>268</v>
      </c>
      <c r="E2795">
        <v>6120400</v>
      </c>
    </row>
    <row r="2796" spans="1:18" x14ac:dyDescent="0.2">
      <c r="A2796" t="s">
        <v>370</v>
      </c>
      <c r="B2796" s="243" t="str">
        <f>VLOOKUP(A2796,'Web Based Remittances'!A:C,3,0)</f>
        <v>733u76l</v>
      </c>
      <c r="C2796" t="s">
        <v>269</v>
      </c>
      <c r="D2796" t="s">
        <v>270</v>
      </c>
      <c r="E2796">
        <v>6140130</v>
      </c>
    </row>
    <row r="2797" spans="1:18" x14ac:dyDescent="0.2">
      <c r="A2797" t="s">
        <v>370</v>
      </c>
      <c r="B2797" s="243" t="str">
        <f>VLOOKUP(A2797,'Web Based Remittances'!A:C,3,0)</f>
        <v>733u76l</v>
      </c>
      <c r="C2797" t="s">
        <v>271</v>
      </c>
      <c r="D2797" t="s">
        <v>272</v>
      </c>
      <c r="E2797">
        <v>6142460</v>
      </c>
    </row>
    <row r="2798" spans="1:18" x14ac:dyDescent="0.2">
      <c r="A2798" t="s">
        <v>370</v>
      </c>
      <c r="B2798" s="243" t="str">
        <f>VLOOKUP(A2798,'Web Based Remittances'!A:C,3,0)</f>
        <v>733u76l</v>
      </c>
      <c r="C2798" t="s">
        <v>273</v>
      </c>
      <c r="D2798" t="s">
        <v>274</v>
      </c>
      <c r="E2798">
        <v>6142431</v>
      </c>
    </row>
    <row r="2799" spans="1:18" x14ac:dyDescent="0.2">
      <c r="A2799" t="s">
        <v>370</v>
      </c>
      <c r="B2799" s="243" t="str">
        <f>VLOOKUP(A2799,'Web Based Remittances'!A:C,3,0)</f>
        <v>733u76l</v>
      </c>
      <c r="C2799" t="s">
        <v>275</v>
      </c>
      <c r="D2799" t="s">
        <v>276</v>
      </c>
      <c r="E2799">
        <v>6142432</v>
      </c>
    </row>
    <row r="2800" spans="1:18" x14ac:dyDescent="0.2">
      <c r="A2800" t="s">
        <v>370</v>
      </c>
      <c r="B2800" s="243" t="str">
        <f>VLOOKUP(A2800,'Web Based Remittances'!A:C,3,0)</f>
        <v>733u76l</v>
      </c>
      <c r="C2800" t="s">
        <v>277</v>
      </c>
      <c r="D2800" t="s">
        <v>278</v>
      </c>
      <c r="E2800">
        <v>6142430</v>
      </c>
    </row>
    <row r="2801" spans="1:5" x14ac:dyDescent="0.2">
      <c r="A2801" t="s">
        <v>370</v>
      </c>
      <c r="B2801" s="243" t="str">
        <f>VLOOKUP(A2801,'Web Based Remittances'!A:C,3,0)</f>
        <v>733u76l</v>
      </c>
      <c r="C2801" t="s">
        <v>279</v>
      </c>
      <c r="D2801" t="s">
        <v>280</v>
      </c>
      <c r="E2801">
        <v>6142433</v>
      </c>
    </row>
    <row r="2802" spans="1:5" x14ac:dyDescent="0.2">
      <c r="A2802" t="s">
        <v>370</v>
      </c>
      <c r="B2802" s="243" t="str">
        <f>VLOOKUP(A2802,'Web Based Remittances'!A:C,3,0)</f>
        <v>733u76l</v>
      </c>
      <c r="C2802" t="s">
        <v>281</v>
      </c>
      <c r="D2802" t="s">
        <v>282</v>
      </c>
      <c r="E2802">
        <v>6142440</v>
      </c>
    </row>
    <row r="2803" spans="1:5" x14ac:dyDescent="0.2">
      <c r="A2803" t="s">
        <v>370</v>
      </c>
      <c r="B2803" s="243" t="str">
        <f>VLOOKUP(A2803,'Web Based Remittances'!A:C,3,0)</f>
        <v>733u76l</v>
      </c>
      <c r="C2803" t="s">
        <v>283</v>
      </c>
      <c r="D2803" t="s">
        <v>284</v>
      </c>
      <c r="E2803">
        <v>6142434</v>
      </c>
    </row>
    <row r="2804" spans="1:5" x14ac:dyDescent="0.2">
      <c r="A2804" t="s">
        <v>370</v>
      </c>
      <c r="B2804" s="243" t="str">
        <f>VLOOKUP(A2804,'Web Based Remittances'!A:C,3,0)</f>
        <v>733u76l</v>
      </c>
      <c r="C2804" t="s">
        <v>285</v>
      </c>
      <c r="D2804" t="s">
        <v>286</v>
      </c>
      <c r="E2804">
        <v>6146100</v>
      </c>
    </row>
    <row r="2805" spans="1:5" x14ac:dyDescent="0.2">
      <c r="A2805" t="s">
        <v>370</v>
      </c>
      <c r="B2805" s="243" t="str">
        <f>VLOOKUP(A2805,'Web Based Remittances'!A:C,3,0)</f>
        <v>733u76l</v>
      </c>
      <c r="C2805" t="s">
        <v>287</v>
      </c>
      <c r="D2805" t="s">
        <v>288</v>
      </c>
      <c r="E2805">
        <v>6140000</v>
      </c>
    </row>
    <row r="2806" spans="1:5" x14ac:dyDescent="0.2">
      <c r="A2806" t="s">
        <v>370</v>
      </c>
      <c r="B2806" s="243" t="str">
        <f>VLOOKUP(A2806,'Web Based Remittances'!A:C,3,0)</f>
        <v>733u76l</v>
      </c>
      <c r="C2806" t="s">
        <v>289</v>
      </c>
      <c r="D2806" t="s">
        <v>290</v>
      </c>
      <c r="E2806">
        <v>6121600</v>
      </c>
    </row>
    <row r="2807" spans="1:5" x14ac:dyDescent="0.2">
      <c r="A2807" t="s">
        <v>370</v>
      </c>
      <c r="B2807" s="243" t="str">
        <f>VLOOKUP(A2807,'Web Based Remittances'!A:C,3,0)</f>
        <v>733u76l</v>
      </c>
      <c r="C2807" t="s">
        <v>291</v>
      </c>
      <c r="D2807" t="s">
        <v>292</v>
      </c>
      <c r="E2807">
        <v>6151110</v>
      </c>
    </row>
    <row r="2808" spans="1:5" x14ac:dyDescent="0.2">
      <c r="A2808" t="s">
        <v>370</v>
      </c>
      <c r="B2808" s="243" t="str">
        <f>VLOOKUP(A2808,'Web Based Remittances'!A:C,3,0)</f>
        <v>733u76l</v>
      </c>
      <c r="C2808" t="s">
        <v>293</v>
      </c>
      <c r="D2808" t="s">
        <v>294</v>
      </c>
      <c r="E2808">
        <v>6140200</v>
      </c>
    </row>
    <row r="2809" spans="1:5" x14ac:dyDescent="0.2">
      <c r="A2809" t="s">
        <v>370</v>
      </c>
      <c r="B2809" s="243" t="str">
        <f>VLOOKUP(A2809,'Web Based Remittances'!A:C,3,0)</f>
        <v>733u76l</v>
      </c>
      <c r="C2809" t="s">
        <v>295</v>
      </c>
      <c r="D2809" t="s">
        <v>296</v>
      </c>
      <c r="E2809">
        <v>6111000</v>
      </c>
    </row>
    <row r="2810" spans="1:5" x14ac:dyDescent="0.2">
      <c r="A2810" t="s">
        <v>370</v>
      </c>
      <c r="B2810" s="243" t="str">
        <f>VLOOKUP(A2810,'Web Based Remittances'!A:C,3,0)</f>
        <v>733u76l</v>
      </c>
      <c r="C2810" t="s">
        <v>297</v>
      </c>
      <c r="D2810" t="s">
        <v>298</v>
      </c>
      <c r="E2810">
        <v>6170100</v>
      </c>
    </row>
    <row r="2811" spans="1:5" x14ac:dyDescent="0.2">
      <c r="A2811" t="s">
        <v>370</v>
      </c>
      <c r="B2811" s="243" t="str">
        <f>VLOOKUP(A2811,'Web Based Remittances'!A:C,3,0)</f>
        <v>733u76l</v>
      </c>
      <c r="C2811" t="s">
        <v>299</v>
      </c>
      <c r="D2811" t="s">
        <v>300</v>
      </c>
      <c r="E2811">
        <v>6170110</v>
      </c>
    </row>
    <row r="2812" spans="1:5" x14ac:dyDescent="0.2">
      <c r="A2812" t="s">
        <v>370</v>
      </c>
      <c r="B2812" s="243" t="str">
        <f>VLOOKUP(A2812,'Web Based Remittances'!A:C,3,0)</f>
        <v>733u76l</v>
      </c>
      <c r="C2812" t="s">
        <v>301</v>
      </c>
      <c r="D2812" t="s">
        <v>302</v>
      </c>
      <c r="E2812">
        <v>6181400</v>
      </c>
    </row>
    <row r="2813" spans="1:5" x14ac:dyDescent="0.2">
      <c r="A2813" t="s">
        <v>370</v>
      </c>
      <c r="B2813" s="243" t="str">
        <f>VLOOKUP(A2813,'Web Based Remittances'!A:C,3,0)</f>
        <v>733u76l</v>
      </c>
      <c r="C2813" t="s">
        <v>303</v>
      </c>
      <c r="D2813" t="s">
        <v>304</v>
      </c>
      <c r="E2813">
        <v>6181500</v>
      </c>
    </row>
    <row r="2814" spans="1:5" x14ac:dyDescent="0.2">
      <c r="A2814" t="s">
        <v>370</v>
      </c>
      <c r="B2814" s="243" t="str">
        <f>VLOOKUP(A2814,'Web Based Remittances'!A:C,3,0)</f>
        <v>733u76l</v>
      </c>
      <c r="C2814" t="s">
        <v>305</v>
      </c>
      <c r="D2814" t="s">
        <v>306</v>
      </c>
      <c r="E2814">
        <v>6110610</v>
      </c>
    </row>
    <row r="2815" spans="1:5" x14ac:dyDescent="0.2">
      <c r="A2815" t="s">
        <v>370</v>
      </c>
      <c r="B2815" s="243" t="str">
        <f>VLOOKUP(A2815,'Web Based Remittances'!A:C,3,0)</f>
        <v>733u76l</v>
      </c>
      <c r="C2815" t="s">
        <v>307</v>
      </c>
      <c r="D2815" t="s">
        <v>308</v>
      </c>
      <c r="E2815">
        <v>6122340</v>
      </c>
    </row>
    <row r="2816" spans="1:5" x14ac:dyDescent="0.2">
      <c r="A2816" t="s">
        <v>370</v>
      </c>
      <c r="B2816" s="243" t="str">
        <f>VLOOKUP(A2816,'Web Based Remittances'!A:C,3,0)</f>
        <v>733u76l</v>
      </c>
      <c r="C2816" t="s">
        <v>309</v>
      </c>
      <c r="D2816" t="s">
        <v>310</v>
      </c>
      <c r="E2816">
        <v>4190170</v>
      </c>
    </row>
    <row r="2817" spans="1:5" x14ac:dyDescent="0.2">
      <c r="A2817" t="s">
        <v>370</v>
      </c>
      <c r="B2817" s="243" t="str">
        <f>VLOOKUP(A2817,'Web Based Remittances'!A:C,3,0)</f>
        <v>733u76l</v>
      </c>
      <c r="C2817" t="s">
        <v>311</v>
      </c>
      <c r="D2817" t="s">
        <v>312</v>
      </c>
      <c r="E2817">
        <v>4190430</v>
      </c>
    </row>
    <row r="2818" spans="1:5" x14ac:dyDescent="0.2">
      <c r="A2818" t="s">
        <v>370</v>
      </c>
      <c r="B2818" s="243" t="str">
        <f>VLOOKUP(A2818,'Web Based Remittances'!A:C,3,0)</f>
        <v>733u76l</v>
      </c>
      <c r="C2818" t="s">
        <v>313</v>
      </c>
      <c r="D2818" t="s">
        <v>314</v>
      </c>
      <c r="E2818">
        <v>6181510</v>
      </c>
    </row>
    <row r="2819" spans="1:5" x14ac:dyDescent="0.2">
      <c r="A2819" t="s">
        <v>370</v>
      </c>
      <c r="B2819" s="243" t="str">
        <f>VLOOKUP(A2819,'Web Based Remittances'!A:C,3,0)</f>
        <v>733u76l</v>
      </c>
      <c r="C2819" t="s">
        <v>315</v>
      </c>
      <c r="D2819" t="s">
        <v>316</v>
      </c>
      <c r="E2819">
        <v>6180210</v>
      </c>
    </row>
    <row r="2820" spans="1:5" x14ac:dyDescent="0.2">
      <c r="A2820" t="s">
        <v>370</v>
      </c>
      <c r="B2820" s="243" t="str">
        <f>VLOOKUP(A2820,'Web Based Remittances'!A:C,3,0)</f>
        <v>733u76l</v>
      </c>
      <c r="C2820" t="s">
        <v>317</v>
      </c>
      <c r="D2820" t="s">
        <v>318</v>
      </c>
      <c r="E2820">
        <v>6180200</v>
      </c>
    </row>
    <row r="2821" spans="1:5" x14ac:dyDescent="0.2">
      <c r="A2821" t="s">
        <v>370</v>
      </c>
      <c r="B2821" s="243" t="str">
        <f>VLOOKUP(A2821,'Web Based Remittances'!A:C,3,0)</f>
        <v>733u76l</v>
      </c>
      <c r="C2821" t="s">
        <v>319</v>
      </c>
      <c r="D2821" t="s">
        <v>320</v>
      </c>
      <c r="E2821">
        <v>6180230</v>
      </c>
    </row>
    <row r="2822" spans="1:5" x14ac:dyDescent="0.2">
      <c r="A2822" t="s">
        <v>370</v>
      </c>
      <c r="B2822" s="243" t="str">
        <f>VLOOKUP(A2822,'Web Based Remittances'!A:C,3,0)</f>
        <v>733u76l</v>
      </c>
      <c r="C2822" t="s">
        <v>321</v>
      </c>
      <c r="D2822" t="s">
        <v>272</v>
      </c>
      <c r="E2822">
        <v>6180260</v>
      </c>
    </row>
    <row r="2823" spans="1:5" x14ac:dyDescent="0.2">
      <c r="A2823" t="s">
        <v>370</v>
      </c>
      <c r="B2823" s="243" t="str">
        <f>VLOOKUP(A2823,'Web Based Remittances'!A:C,3,0)</f>
        <v>733u76l</v>
      </c>
      <c r="C2823" t="s">
        <v>322</v>
      </c>
      <c r="D2823" t="s">
        <v>323</v>
      </c>
      <c r="E2823">
        <v>6180261</v>
      </c>
    </row>
    <row r="2824" spans="1:5" x14ac:dyDescent="0.2">
      <c r="A2824" t="s">
        <v>370</v>
      </c>
      <c r="B2824" s="243" t="str">
        <f>VLOOKUP(A2824,'Web Based Remittances'!A:C,3,0)</f>
        <v>733u76l</v>
      </c>
      <c r="C2824" t="s">
        <v>324</v>
      </c>
      <c r="D2824" t="s">
        <v>325</v>
      </c>
      <c r="E2824">
        <v>6180262</v>
      </c>
    </row>
    <row r="2825" spans="1:5" x14ac:dyDescent="0.2">
      <c r="A2825" t="s">
        <v>370</v>
      </c>
      <c r="B2825" s="243" t="str">
        <f>VLOOKUP(A2825,'Web Based Remittances'!A:C,3,0)</f>
        <v>733u76l</v>
      </c>
      <c r="C2825" t="s">
        <v>326</v>
      </c>
      <c r="D2825" t="s">
        <v>280</v>
      </c>
      <c r="E2825">
        <v>6180263</v>
      </c>
    </row>
    <row r="2826" spans="1:5" x14ac:dyDescent="0.2">
      <c r="A2826" t="s">
        <v>370</v>
      </c>
      <c r="B2826" s="243" t="str">
        <f>VLOOKUP(A2826,'Web Based Remittances'!A:C,3,0)</f>
        <v>733u76l</v>
      </c>
      <c r="C2826" t="s">
        <v>327</v>
      </c>
      <c r="D2826" t="s">
        <v>328</v>
      </c>
      <c r="E2826">
        <v>6180264</v>
      </c>
    </row>
    <row r="2827" spans="1:5" x14ac:dyDescent="0.2">
      <c r="A2827" t="s">
        <v>371</v>
      </c>
      <c r="B2827" s="243" t="str">
        <f>VLOOKUP(A2827,'Web Based Remittances'!A:C,3,0)</f>
        <v>929u173s</v>
      </c>
      <c r="C2827" t="s">
        <v>200</v>
      </c>
      <c r="D2827" t="s">
        <v>201</v>
      </c>
      <c r="E2827">
        <v>4190105</v>
      </c>
    </row>
    <row r="2828" spans="1:5" x14ac:dyDescent="0.2">
      <c r="A2828" t="s">
        <v>371</v>
      </c>
      <c r="B2828" s="243" t="str">
        <f>VLOOKUP(A2828,'Web Based Remittances'!A:C,3,0)</f>
        <v>929u173s</v>
      </c>
      <c r="C2828" t="s">
        <v>202</v>
      </c>
      <c r="D2828" t="s">
        <v>203</v>
      </c>
      <c r="E2828">
        <v>4190110</v>
      </c>
    </row>
    <row r="2829" spans="1:5" x14ac:dyDescent="0.2">
      <c r="A2829" t="s">
        <v>371</v>
      </c>
      <c r="B2829" s="243" t="str">
        <f>VLOOKUP(A2829,'Web Based Remittances'!A:C,3,0)</f>
        <v>929u173s</v>
      </c>
      <c r="C2829" t="s">
        <v>204</v>
      </c>
      <c r="D2829" t="s">
        <v>205</v>
      </c>
      <c r="E2829">
        <v>4190120</v>
      </c>
    </row>
    <row r="2830" spans="1:5" x14ac:dyDescent="0.2">
      <c r="A2830" t="s">
        <v>371</v>
      </c>
      <c r="B2830" s="243" t="str">
        <f>VLOOKUP(A2830,'Web Based Remittances'!A:C,3,0)</f>
        <v>929u173s</v>
      </c>
      <c r="C2830" t="s">
        <v>206</v>
      </c>
      <c r="D2830" t="s">
        <v>207</v>
      </c>
      <c r="E2830">
        <v>4190140</v>
      </c>
    </row>
    <row r="2831" spans="1:5" x14ac:dyDescent="0.2">
      <c r="A2831" t="s">
        <v>371</v>
      </c>
      <c r="B2831" s="243" t="str">
        <f>VLOOKUP(A2831,'Web Based Remittances'!A:C,3,0)</f>
        <v>929u173s</v>
      </c>
      <c r="C2831" t="s">
        <v>208</v>
      </c>
      <c r="D2831" t="s">
        <v>209</v>
      </c>
      <c r="E2831">
        <v>4190160</v>
      </c>
    </row>
    <row r="2832" spans="1:5" x14ac:dyDescent="0.2">
      <c r="A2832" t="s">
        <v>371</v>
      </c>
      <c r="B2832" s="243" t="str">
        <f>VLOOKUP(A2832,'Web Based Remittances'!A:C,3,0)</f>
        <v>929u173s</v>
      </c>
      <c r="C2832" t="s">
        <v>210</v>
      </c>
      <c r="D2832" t="s">
        <v>211</v>
      </c>
      <c r="E2832">
        <v>4190390</v>
      </c>
    </row>
    <row r="2833" spans="1:5" x14ac:dyDescent="0.2">
      <c r="A2833" t="s">
        <v>371</v>
      </c>
      <c r="B2833" s="243" t="str">
        <f>VLOOKUP(A2833,'Web Based Remittances'!A:C,3,0)</f>
        <v>929u173s</v>
      </c>
      <c r="C2833" t="s">
        <v>212</v>
      </c>
      <c r="D2833" t="s">
        <v>213</v>
      </c>
      <c r="E2833">
        <v>4191900</v>
      </c>
    </row>
    <row r="2834" spans="1:5" x14ac:dyDescent="0.2">
      <c r="A2834" t="s">
        <v>371</v>
      </c>
      <c r="B2834" s="243" t="str">
        <f>VLOOKUP(A2834,'Web Based Remittances'!A:C,3,0)</f>
        <v>929u173s</v>
      </c>
      <c r="C2834" t="s">
        <v>214</v>
      </c>
      <c r="D2834" t="s">
        <v>215</v>
      </c>
      <c r="E2834">
        <v>4191100</v>
      </c>
    </row>
    <row r="2835" spans="1:5" x14ac:dyDescent="0.2">
      <c r="A2835" t="s">
        <v>371</v>
      </c>
      <c r="B2835" s="243" t="str">
        <f>VLOOKUP(A2835,'Web Based Remittances'!A:C,3,0)</f>
        <v>929u173s</v>
      </c>
      <c r="C2835" t="s">
        <v>216</v>
      </c>
      <c r="D2835" t="s">
        <v>217</v>
      </c>
      <c r="E2835">
        <v>4191110</v>
      </c>
    </row>
    <row r="2836" spans="1:5" x14ac:dyDescent="0.2">
      <c r="A2836" t="s">
        <v>371</v>
      </c>
      <c r="B2836" s="243" t="str">
        <f>VLOOKUP(A2836,'Web Based Remittances'!A:C,3,0)</f>
        <v>929u173s</v>
      </c>
      <c r="C2836" t="s">
        <v>218</v>
      </c>
      <c r="D2836" t="s">
        <v>219</v>
      </c>
      <c r="E2836">
        <v>4191600</v>
      </c>
    </row>
    <row r="2837" spans="1:5" x14ac:dyDescent="0.2">
      <c r="A2837" t="s">
        <v>371</v>
      </c>
      <c r="B2837" s="243" t="str">
        <f>VLOOKUP(A2837,'Web Based Remittances'!A:C,3,0)</f>
        <v>929u173s</v>
      </c>
      <c r="C2837" t="s">
        <v>220</v>
      </c>
      <c r="D2837" t="s">
        <v>221</v>
      </c>
      <c r="E2837">
        <v>4191610</v>
      </c>
    </row>
    <row r="2838" spans="1:5" x14ac:dyDescent="0.2">
      <c r="A2838" t="s">
        <v>371</v>
      </c>
      <c r="B2838" s="243" t="str">
        <f>VLOOKUP(A2838,'Web Based Remittances'!A:C,3,0)</f>
        <v>929u173s</v>
      </c>
      <c r="C2838" t="s">
        <v>222</v>
      </c>
      <c r="D2838" t="s">
        <v>223</v>
      </c>
      <c r="E2838">
        <v>4190410</v>
      </c>
    </row>
    <row r="2839" spans="1:5" x14ac:dyDescent="0.2">
      <c r="A2839" t="s">
        <v>371</v>
      </c>
      <c r="B2839" s="243" t="str">
        <f>VLOOKUP(A2839,'Web Based Remittances'!A:C,3,0)</f>
        <v>929u173s</v>
      </c>
      <c r="C2839" t="s">
        <v>224</v>
      </c>
      <c r="D2839" t="s">
        <v>225</v>
      </c>
      <c r="E2839">
        <v>4190420</v>
      </c>
    </row>
    <row r="2840" spans="1:5" x14ac:dyDescent="0.2">
      <c r="A2840" t="s">
        <v>371</v>
      </c>
      <c r="B2840" s="243" t="str">
        <f>VLOOKUP(A2840,'Web Based Remittances'!A:C,3,0)</f>
        <v>929u173s</v>
      </c>
      <c r="C2840" t="s">
        <v>226</v>
      </c>
      <c r="D2840" t="s">
        <v>227</v>
      </c>
      <c r="E2840">
        <v>4190200</v>
      </c>
    </row>
    <row r="2841" spans="1:5" x14ac:dyDescent="0.2">
      <c r="A2841" t="s">
        <v>371</v>
      </c>
      <c r="B2841" s="243" t="str">
        <f>VLOOKUP(A2841,'Web Based Remittances'!A:C,3,0)</f>
        <v>929u173s</v>
      </c>
      <c r="C2841" t="s">
        <v>228</v>
      </c>
      <c r="D2841" t="s">
        <v>229</v>
      </c>
      <c r="E2841">
        <v>4190386</v>
      </c>
    </row>
    <row r="2842" spans="1:5" x14ac:dyDescent="0.2">
      <c r="A2842" t="s">
        <v>371</v>
      </c>
      <c r="B2842" s="243" t="str">
        <f>VLOOKUP(A2842,'Web Based Remittances'!A:C,3,0)</f>
        <v>929u173s</v>
      </c>
      <c r="C2842" t="s">
        <v>230</v>
      </c>
      <c r="D2842" t="s">
        <v>231</v>
      </c>
      <c r="E2842">
        <v>4190387</v>
      </c>
    </row>
    <row r="2843" spans="1:5" x14ac:dyDescent="0.2">
      <c r="A2843" t="s">
        <v>371</v>
      </c>
      <c r="B2843" s="243" t="str">
        <f>VLOOKUP(A2843,'Web Based Remittances'!A:C,3,0)</f>
        <v>929u173s</v>
      </c>
      <c r="C2843" t="s">
        <v>232</v>
      </c>
      <c r="D2843" t="s">
        <v>233</v>
      </c>
      <c r="E2843">
        <v>4190388</v>
      </c>
    </row>
    <row r="2844" spans="1:5" x14ac:dyDescent="0.2">
      <c r="A2844" t="s">
        <v>371</v>
      </c>
      <c r="B2844" s="243" t="str">
        <f>VLOOKUP(A2844,'Web Based Remittances'!A:C,3,0)</f>
        <v>929u173s</v>
      </c>
      <c r="C2844" t="s">
        <v>234</v>
      </c>
      <c r="D2844" t="s">
        <v>235</v>
      </c>
      <c r="E2844">
        <v>4190380</v>
      </c>
    </row>
    <row r="2845" spans="1:5" x14ac:dyDescent="0.2">
      <c r="A2845" t="s">
        <v>371</v>
      </c>
      <c r="B2845" s="243" t="str">
        <f>VLOOKUP(A2845,'Web Based Remittances'!A:C,3,0)</f>
        <v>929u173s</v>
      </c>
      <c r="C2845" t="s">
        <v>236</v>
      </c>
      <c r="D2845" t="s">
        <v>237</v>
      </c>
      <c r="E2845">
        <v>4190205</v>
      </c>
    </row>
    <row r="2846" spans="1:5" x14ac:dyDescent="0.2">
      <c r="A2846" t="s">
        <v>371</v>
      </c>
      <c r="B2846" s="243" t="str">
        <f>VLOOKUP(A2846,'Web Based Remittances'!A:C,3,0)</f>
        <v>929u173s</v>
      </c>
      <c r="C2846" t="s">
        <v>238</v>
      </c>
      <c r="D2846" t="s">
        <v>239</v>
      </c>
      <c r="E2846">
        <v>4190210</v>
      </c>
    </row>
    <row r="2847" spans="1:5" x14ac:dyDescent="0.2">
      <c r="A2847" t="s">
        <v>371</v>
      </c>
      <c r="B2847" s="243" t="str">
        <f>VLOOKUP(A2847,'Web Based Remittances'!A:C,3,0)</f>
        <v>929u173s</v>
      </c>
      <c r="C2847" t="s">
        <v>14</v>
      </c>
      <c r="D2847" t="s">
        <v>240</v>
      </c>
      <c r="E2847">
        <v>6110000</v>
      </c>
    </row>
    <row r="2848" spans="1:5" x14ac:dyDescent="0.2">
      <c r="A2848" t="s">
        <v>371</v>
      </c>
      <c r="B2848" s="243" t="str">
        <f>VLOOKUP(A2848,'Web Based Remittances'!A:C,3,0)</f>
        <v>929u173s</v>
      </c>
      <c r="C2848" t="s">
        <v>23</v>
      </c>
      <c r="D2848" t="s">
        <v>241</v>
      </c>
      <c r="E2848">
        <v>6110020</v>
      </c>
    </row>
    <row r="2849" spans="1:5" x14ac:dyDescent="0.2">
      <c r="A2849" t="s">
        <v>371</v>
      </c>
      <c r="B2849" s="243" t="str">
        <f>VLOOKUP(A2849,'Web Based Remittances'!A:C,3,0)</f>
        <v>929u173s</v>
      </c>
      <c r="C2849" t="s">
        <v>31</v>
      </c>
      <c r="D2849" t="s">
        <v>242</v>
      </c>
      <c r="E2849">
        <v>6110600</v>
      </c>
    </row>
    <row r="2850" spans="1:5" x14ac:dyDescent="0.2">
      <c r="A2850" t="s">
        <v>371</v>
      </c>
      <c r="B2850" s="243" t="str">
        <f>VLOOKUP(A2850,'Web Based Remittances'!A:C,3,0)</f>
        <v>929u173s</v>
      </c>
      <c r="C2850" t="s">
        <v>38</v>
      </c>
      <c r="D2850" t="s">
        <v>243</v>
      </c>
      <c r="E2850">
        <v>6110720</v>
      </c>
    </row>
    <row r="2851" spans="1:5" x14ac:dyDescent="0.2">
      <c r="A2851" t="s">
        <v>371</v>
      </c>
      <c r="B2851" s="243" t="str">
        <f>VLOOKUP(A2851,'Web Based Remittances'!A:C,3,0)</f>
        <v>929u173s</v>
      </c>
      <c r="C2851" t="s">
        <v>42</v>
      </c>
      <c r="D2851" t="s">
        <v>244</v>
      </c>
      <c r="E2851">
        <v>6110860</v>
      </c>
    </row>
    <row r="2852" spans="1:5" x14ac:dyDescent="0.2">
      <c r="A2852" t="s">
        <v>371</v>
      </c>
      <c r="B2852" s="243" t="str">
        <f>VLOOKUP(A2852,'Web Based Remittances'!A:C,3,0)</f>
        <v>929u173s</v>
      </c>
      <c r="C2852" t="s">
        <v>46</v>
      </c>
      <c r="D2852" t="s">
        <v>245</v>
      </c>
      <c r="E2852">
        <v>6110800</v>
      </c>
    </row>
    <row r="2853" spans="1:5" x14ac:dyDescent="0.2">
      <c r="A2853" t="s">
        <v>371</v>
      </c>
      <c r="B2853" s="243" t="str">
        <f>VLOOKUP(A2853,'Web Based Remittances'!A:C,3,0)</f>
        <v>929u173s</v>
      </c>
      <c r="C2853" t="s">
        <v>50</v>
      </c>
      <c r="D2853" t="s">
        <v>246</v>
      </c>
      <c r="E2853">
        <v>6110640</v>
      </c>
    </row>
    <row r="2854" spans="1:5" x14ac:dyDescent="0.2">
      <c r="A2854" t="s">
        <v>371</v>
      </c>
      <c r="B2854" s="243" t="str">
        <f>VLOOKUP(A2854,'Web Based Remittances'!A:C,3,0)</f>
        <v>929u173s</v>
      </c>
      <c r="C2854" t="s">
        <v>247</v>
      </c>
      <c r="D2854" t="s">
        <v>248</v>
      </c>
      <c r="E2854">
        <v>6116300</v>
      </c>
    </row>
    <row r="2855" spans="1:5" x14ac:dyDescent="0.2">
      <c r="A2855" t="s">
        <v>371</v>
      </c>
      <c r="B2855" s="243" t="str">
        <f>VLOOKUP(A2855,'Web Based Remittances'!A:C,3,0)</f>
        <v>929u173s</v>
      </c>
      <c r="C2855" t="s">
        <v>249</v>
      </c>
      <c r="D2855" t="s">
        <v>250</v>
      </c>
      <c r="E2855">
        <v>6116200</v>
      </c>
    </row>
    <row r="2856" spans="1:5" x14ac:dyDescent="0.2">
      <c r="A2856" t="s">
        <v>371</v>
      </c>
      <c r="B2856" s="243" t="str">
        <f>VLOOKUP(A2856,'Web Based Remittances'!A:C,3,0)</f>
        <v>929u173s</v>
      </c>
      <c r="C2856" t="s">
        <v>251</v>
      </c>
      <c r="D2856" t="s">
        <v>252</v>
      </c>
      <c r="E2856">
        <v>6116610</v>
      </c>
    </row>
    <row r="2857" spans="1:5" x14ac:dyDescent="0.2">
      <c r="A2857" t="s">
        <v>371</v>
      </c>
      <c r="B2857" s="243" t="str">
        <f>VLOOKUP(A2857,'Web Based Remittances'!A:C,3,0)</f>
        <v>929u173s</v>
      </c>
      <c r="C2857" t="s">
        <v>253</v>
      </c>
      <c r="D2857" t="s">
        <v>254</v>
      </c>
      <c r="E2857">
        <v>6116600</v>
      </c>
    </row>
    <row r="2858" spans="1:5" x14ac:dyDescent="0.2">
      <c r="A2858" t="s">
        <v>371</v>
      </c>
      <c r="B2858" s="243" t="str">
        <f>VLOOKUP(A2858,'Web Based Remittances'!A:C,3,0)</f>
        <v>929u173s</v>
      </c>
      <c r="C2858" t="s">
        <v>255</v>
      </c>
      <c r="D2858" t="s">
        <v>256</v>
      </c>
      <c r="E2858">
        <v>6121000</v>
      </c>
    </row>
    <row r="2859" spans="1:5" x14ac:dyDescent="0.2">
      <c r="A2859" t="s">
        <v>371</v>
      </c>
      <c r="B2859" s="243" t="str">
        <f>VLOOKUP(A2859,'Web Based Remittances'!A:C,3,0)</f>
        <v>929u173s</v>
      </c>
      <c r="C2859" t="s">
        <v>257</v>
      </c>
      <c r="D2859" t="s">
        <v>258</v>
      </c>
      <c r="E2859">
        <v>6122310</v>
      </c>
    </row>
    <row r="2860" spans="1:5" x14ac:dyDescent="0.2">
      <c r="A2860" t="s">
        <v>371</v>
      </c>
      <c r="B2860" s="243" t="str">
        <f>VLOOKUP(A2860,'Web Based Remittances'!A:C,3,0)</f>
        <v>929u173s</v>
      </c>
      <c r="C2860" t="s">
        <v>259</v>
      </c>
      <c r="D2860" t="s">
        <v>260</v>
      </c>
      <c r="E2860">
        <v>6122110</v>
      </c>
    </row>
    <row r="2861" spans="1:5" x14ac:dyDescent="0.2">
      <c r="A2861" t="s">
        <v>371</v>
      </c>
      <c r="B2861" s="243" t="str">
        <f>VLOOKUP(A2861,'Web Based Remittances'!A:C,3,0)</f>
        <v>929u173s</v>
      </c>
      <c r="C2861" t="s">
        <v>261</v>
      </c>
      <c r="D2861" t="s">
        <v>262</v>
      </c>
      <c r="E2861">
        <v>6120800</v>
      </c>
    </row>
    <row r="2862" spans="1:5" x14ac:dyDescent="0.2">
      <c r="A2862" t="s">
        <v>371</v>
      </c>
      <c r="B2862" s="243" t="str">
        <f>VLOOKUP(A2862,'Web Based Remittances'!A:C,3,0)</f>
        <v>929u173s</v>
      </c>
      <c r="C2862" t="s">
        <v>263</v>
      </c>
      <c r="D2862" t="s">
        <v>264</v>
      </c>
      <c r="E2862">
        <v>6120220</v>
      </c>
    </row>
    <row r="2863" spans="1:5" x14ac:dyDescent="0.2">
      <c r="A2863" t="s">
        <v>371</v>
      </c>
      <c r="B2863" s="243" t="str">
        <f>VLOOKUP(A2863,'Web Based Remittances'!A:C,3,0)</f>
        <v>929u173s</v>
      </c>
      <c r="C2863" t="s">
        <v>265</v>
      </c>
      <c r="D2863" t="s">
        <v>266</v>
      </c>
      <c r="E2863">
        <v>6120600</v>
      </c>
    </row>
    <row r="2864" spans="1:5" x14ac:dyDescent="0.2">
      <c r="A2864" t="s">
        <v>371</v>
      </c>
      <c r="B2864" s="243" t="str">
        <f>VLOOKUP(A2864,'Web Based Remittances'!A:C,3,0)</f>
        <v>929u173s</v>
      </c>
      <c r="C2864" t="s">
        <v>267</v>
      </c>
      <c r="D2864" t="s">
        <v>268</v>
      </c>
      <c r="E2864">
        <v>6120400</v>
      </c>
    </row>
    <row r="2865" spans="1:5" x14ac:dyDescent="0.2">
      <c r="A2865" t="s">
        <v>371</v>
      </c>
      <c r="B2865" s="243" t="str">
        <f>VLOOKUP(A2865,'Web Based Remittances'!A:C,3,0)</f>
        <v>929u173s</v>
      </c>
      <c r="C2865" t="s">
        <v>269</v>
      </c>
      <c r="D2865" t="s">
        <v>270</v>
      </c>
      <c r="E2865">
        <v>6140130</v>
      </c>
    </row>
    <row r="2866" spans="1:5" x14ac:dyDescent="0.2">
      <c r="A2866" t="s">
        <v>371</v>
      </c>
      <c r="B2866" s="243" t="str">
        <f>VLOOKUP(A2866,'Web Based Remittances'!A:C,3,0)</f>
        <v>929u173s</v>
      </c>
      <c r="C2866" t="s">
        <v>271</v>
      </c>
      <c r="D2866" t="s">
        <v>272</v>
      </c>
      <c r="E2866">
        <v>6142460</v>
      </c>
    </row>
    <row r="2867" spans="1:5" x14ac:dyDescent="0.2">
      <c r="A2867" t="s">
        <v>371</v>
      </c>
      <c r="B2867" s="243" t="str">
        <f>VLOOKUP(A2867,'Web Based Remittances'!A:C,3,0)</f>
        <v>929u173s</v>
      </c>
      <c r="C2867" t="s">
        <v>273</v>
      </c>
      <c r="D2867" t="s">
        <v>274</v>
      </c>
      <c r="E2867">
        <v>6142431</v>
      </c>
    </row>
    <row r="2868" spans="1:5" x14ac:dyDescent="0.2">
      <c r="A2868" t="s">
        <v>371</v>
      </c>
      <c r="B2868" s="243" t="str">
        <f>VLOOKUP(A2868,'Web Based Remittances'!A:C,3,0)</f>
        <v>929u173s</v>
      </c>
      <c r="C2868" t="s">
        <v>275</v>
      </c>
      <c r="D2868" t="s">
        <v>276</v>
      </c>
      <c r="E2868">
        <v>6142432</v>
      </c>
    </row>
    <row r="2869" spans="1:5" x14ac:dyDescent="0.2">
      <c r="A2869" t="s">
        <v>371</v>
      </c>
      <c r="B2869" s="243" t="str">
        <f>VLOOKUP(A2869,'Web Based Remittances'!A:C,3,0)</f>
        <v>929u173s</v>
      </c>
      <c r="C2869" t="s">
        <v>277</v>
      </c>
      <c r="D2869" t="s">
        <v>278</v>
      </c>
      <c r="E2869">
        <v>6142430</v>
      </c>
    </row>
    <row r="2870" spans="1:5" x14ac:dyDescent="0.2">
      <c r="A2870" t="s">
        <v>371</v>
      </c>
      <c r="B2870" s="243" t="str">
        <f>VLOOKUP(A2870,'Web Based Remittances'!A:C,3,0)</f>
        <v>929u173s</v>
      </c>
      <c r="C2870" t="s">
        <v>279</v>
      </c>
      <c r="D2870" t="s">
        <v>280</v>
      </c>
      <c r="E2870">
        <v>6142433</v>
      </c>
    </row>
    <row r="2871" spans="1:5" x14ac:dyDescent="0.2">
      <c r="A2871" t="s">
        <v>371</v>
      </c>
      <c r="B2871" s="243" t="str">
        <f>VLOOKUP(A2871,'Web Based Remittances'!A:C,3,0)</f>
        <v>929u173s</v>
      </c>
      <c r="C2871" t="s">
        <v>281</v>
      </c>
      <c r="D2871" t="s">
        <v>282</v>
      </c>
      <c r="E2871">
        <v>6142440</v>
      </c>
    </row>
    <row r="2872" spans="1:5" x14ac:dyDescent="0.2">
      <c r="A2872" t="s">
        <v>371</v>
      </c>
      <c r="B2872" s="243" t="str">
        <f>VLOOKUP(A2872,'Web Based Remittances'!A:C,3,0)</f>
        <v>929u173s</v>
      </c>
      <c r="C2872" t="s">
        <v>283</v>
      </c>
      <c r="D2872" t="s">
        <v>284</v>
      </c>
      <c r="E2872">
        <v>6142434</v>
      </c>
    </row>
    <row r="2873" spans="1:5" x14ac:dyDescent="0.2">
      <c r="A2873" t="s">
        <v>371</v>
      </c>
      <c r="B2873" s="243" t="str">
        <f>VLOOKUP(A2873,'Web Based Remittances'!A:C,3,0)</f>
        <v>929u173s</v>
      </c>
      <c r="C2873" t="s">
        <v>285</v>
      </c>
      <c r="D2873" t="s">
        <v>286</v>
      </c>
      <c r="E2873">
        <v>6146100</v>
      </c>
    </row>
    <row r="2874" spans="1:5" x14ac:dyDescent="0.2">
      <c r="A2874" t="s">
        <v>371</v>
      </c>
      <c r="B2874" s="243" t="str">
        <f>VLOOKUP(A2874,'Web Based Remittances'!A:C,3,0)</f>
        <v>929u173s</v>
      </c>
      <c r="C2874" t="s">
        <v>287</v>
      </c>
      <c r="D2874" t="s">
        <v>288</v>
      </c>
      <c r="E2874">
        <v>6140000</v>
      </c>
    </row>
    <row r="2875" spans="1:5" x14ac:dyDescent="0.2">
      <c r="A2875" t="s">
        <v>371</v>
      </c>
      <c r="B2875" s="243" t="str">
        <f>VLOOKUP(A2875,'Web Based Remittances'!A:C,3,0)</f>
        <v>929u173s</v>
      </c>
      <c r="C2875" t="s">
        <v>289</v>
      </c>
      <c r="D2875" t="s">
        <v>290</v>
      </c>
      <c r="E2875">
        <v>6121600</v>
      </c>
    </row>
    <row r="2876" spans="1:5" x14ac:dyDescent="0.2">
      <c r="A2876" t="s">
        <v>371</v>
      </c>
      <c r="B2876" s="243" t="str">
        <f>VLOOKUP(A2876,'Web Based Remittances'!A:C,3,0)</f>
        <v>929u173s</v>
      </c>
      <c r="C2876" t="s">
        <v>291</v>
      </c>
      <c r="D2876" t="s">
        <v>292</v>
      </c>
      <c r="E2876">
        <v>6151110</v>
      </c>
    </row>
    <row r="2877" spans="1:5" x14ac:dyDescent="0.2">
      <c r="A2877" t="s">
        <v>371</v>
      </c>
      <c r="B2877" s="243" t="str">
        <f>VLOOKUP(A2877,'Web Based Remittances'!A:C,3,0)</f>
        <v>929u173s</v>
      </c>
      <c r="C2877" t="s">
        <v>293</v>
      </c>
      <c r="D2877" t="s">
        <v>294</v>
      </c>
      <c r="E2877">
        <v>6140200</v>
      </c>
    </row>
    <row r="2878" spans="1:5" x14ac:dyDescent="0.2">
      <c r="A2878" t="s">
        <v>371</v>
      </c>
      <c r="B2878" s="243" t="str">
        <f>VLOOKUP(A2878,'Web Based Remittances'!A:C,3,0)</f>
        <v>929u173s</v>
      </c>
      <c r="C2878" t="s">
        <v>295</v>
      </c>
      <c r="D2878" t="s">
        <v>296</v>
      </c>
      <c r="E2878">
        <v>6111000</v>
      </c>
    </row>
    <row r="2879" spans="1:5" x14ac:dyDescent="0.2">
      <c r="A2879" t="s">
        <v>371</v>
      </c>
      <c r="B2879" s="243" t="str">
        <f>VLOOKUP(A2879,'Web Based Remittances'!A:C,3,0)</f>
        <v>929u173s</v>
      </c>
      <c r="C2879" t="s">
        <v>297</v>
      </c>
      <c r="D2879" t="s">
        <v>298</v>
      </c>
      <c r="E2879">
        <v>6170100</v>
      </c>
    </row>
    <row r="2880" spans="1:5" x14ac:dyDescent="0.2">
      <c r="A2880" t="s">
        <v>371</v>
      </c>
      <c r="B2880" s="243" t="str">
        <f>VLOOKUP(A2880,'Web Based Remittances'!A:C,3,0)</f>
        <v>929u173s</v>
      </c>
      <c r="C2880" t="s">
        <v>299</v>
      </c>
      <c r="D2880" t="s">
        <v>300</v>
      </c>
      <c r="E2880">
        <v>6170110</v>
      </c>
    </row>
    <row r="2881" spans="1:5" x14ac:dyDescent="0.2">
      <c r="A2881" t="s">
        <v>371</v>
      </c>
      <c r="B2881" s="243" t="str">
        <f>VLOOKUP(A2881,'Web Based Remittances'!A:C,3,0)</f>
        <v>929u173s</v>
      </c>
      <c r="C2881" t="s">
        <v>301</v>
      </c>
      <c r="D2881" t="s">
        <v>302</v>
      </c>
      <c r="E2881">
        <v>6181400</v>
      </c>
    </row>
    <row r="2882" spans="1:5" x14ac:dyDescent="0.2">
      <c r="A2882" t="s">
        <v>371</v>
      </c>
      <c r="B2882" s="243" t="str">
        <f>VLOOKUP(A2882,'Web Based Remittances'!A:C,3,0)</f>
        <v>929u173s</v>
      </c>
      <c r="C2882" t="s">
        <v>303</v>
      </c>
      <c r="D2882" t="s">
        <v>304</v>
      </c>
      <c r="E2882">
        <v>6181500</v>
      </c>
    </row>
    <row r="2883" spans="1:5" x14ac:dyDescent="0.2">
      <c r="A2883" t="s">
        <v>371</v>
      </c>
      <c r="B2883" s="243" t="str">
        <f>VLOOKUP(A2883,'Web Based Remittances'!A:C,3,0)</f>
        <v>929u173s</v>
      </c>
      <c r="C2883" t="s">
        <v>305</v>
      </c>
      <c r="D2883" t="s">
        <v>306</v>
      </c>
      <c r="E2883">
        <v>6110610</v>
      </c>
    </row>
    <row r="2884" spans="1:5" x14ac:dyDescent="0.2">
      <c r="A2884" t="s">
        <v>371</v>
      </c>
      <c r="B2884" s="243" t="str">
        <f>VLOOKUP(A2884,'Web Based Remittances'!A:C,3,0)</f>
        <v>929u173s</v>
      </c>
      <c r="C2884" t="s">
        <v>307</v>
      </c>
      <c r="D2884" t="s">
        <v>308</v>
      </c>
      <c r="E2884">
        <v>6122340</v>
      </c>
    </row>
    <row r="2885" spans="1:5" x14ac:dyDescent="0.2">
      <c r="A2885" t="s">
        <v>371</v>
      </c>
      <c r="B2885" s="243" t="str">
        <f>VLOOKUP(A2885,'Web Based Remittances'!A:C,3,0)</f>
        <v>929u173s</v>
      </c>
      <c r="C2885" t="s">
        <v>309</v>
      </c>
      <c r="D2885" t="s">
        <v>310</v>
      </c>
      <c r="E2885">
        <v>4190170</v>
      </c>
    </row>
    <row r="2886" spans="1:5" x14ac:dyDescent="0.2">
      <c r="A2886" t="s">
        <v>371</v>
      </c>
      <c r="B2886" s="243" t="str">
        <f>VLOOKUP(A2886,'Web Based Remittances'!A:C,3,0)</f>
        <v>929u173s</v>
      </c>
      <c r="C2886" t="s">
        <v>311</v>
      </c>
      <c r="D2886" t="s">
        <v>312</v>
      </c>
      <c r="E2886">
        <v>4190430</v>
      </c>
    </row>
    <row r="2887" spans="1:5" x14ac:dyDescent="0.2">
      <c r="A2887" t="s">
        <v>371</v>
      </c>
      <c r="B2887" s="243" t="str">
        <f>VLOOKUP(A2887,'Web Based Remittances'!A:C,3,0)</f>
        <v>929u173s</v>
      </c>
      <c r="C2887" t="s">
        <v>313</v>
      </c>
      <c r="D2887" t="s">
        <v>314</v>
      </c>
      <c r="E2887">
        <v>6181510</v>
      </c>
    </row>
    <row r="2888" spans="1:5" x14ac:dyDescent="0.2">
      <c r="A2888" t="s">
        <v>371</v>
      </c>
      <c r="B2888" s="243" t="str">
        <f>VLOOKUP(A2888,'Web Based Remittances'!A:C,3,0)</f>
        <v>929u173s</v>
      </c>
      <c r="C2888" t="s">
        <v>315</v>
      </c>
      <c r="D2888" t="s">
        <v>316</v>
      </c>
      <c r="E2888">
        <v>6180210</v>
      </c>
    </row>
    <row r="2889" spans="1:5" x14ac:dyDescent="0.2">
      <c r="A2889" t="s">
        <v>371</v>
      </c>
      <c r="B2889" s="243" t="str">
        <f>VLOOKUP(A2889,'Web Based Remittances'!A:C,3,0)</f>
        <v>929u173s</v>
      </c>
      <c r="C2889" t="s">
        <v>317</v>
      </c>
      <c r="D2889" t="s">
        <v>318</v>
      </c>
      <c r="E2889">
        <v>6180200</v>
      </c>
    </row>
    <row r="2890" spans="1:5" x14ac:dyDescent="0.2">
      <c r="A2890" t="s">
        <v>371</v>
      </c>
      <c r="B2890" s="243" t="str">
        <f>VLOOKUP(A2890,'Web Based Remittances'!A:C,3,0)</f>
        <v>929u173s</v>
      </c>
      <c r="C2890" t="s">
        <v>319</v>
      </c>
      <c r="D2890" t="s">
        <v>320</v>
      </c>
      <c r="E2890">
        <v>6180230</v>
      </c>
    </row>
    <row r="2891" spans="1:5" x14ac:dyDescent="0.2">
      <c r="A2891" t="s">
        <v>371</v>
      </c>
      <c r="B2891" s="243" t="str">
        <f>VLOOKUP(A2891,'Web Based Remittances'!A:C,3,0)</f>
        <v>929u173s</v>
      </c>
      <c r="C2891" t="s">
        <v>321</v>
      </c>
      <c r="D2891" t="s">
        <v>272</v>
      </c>
      <c r="E2891">
        <v>6180260</v>
      </c>
    </row>
    <row r="2892" spans="1:5" x14ac:dyDescent="0.2">
      <c r="A2892" t="s">
        <v>371</v>
      </c>
      <c r="B2892" s="243" t="str">
        <f>VLOOKUP(A2892,'Web Based Remittances'!A:C,3,0)</f>
        <v>929u173s</v>
      </c>
      <c r="C2892" t="s">
        <v>322</v>
      </c>
      <c r="D2892" t="s">
        <v>323</v>
      </c>
      <c r="E2892">
        <v>6180261</v>
      </c>
    </row>
    <row r="2893" spans="1:5" x14ac:dyDescent="0.2">
      <c r="A2893" t="s">
        <v>371</v>
      </c>
      <c r="B2893" s="243" t="str">
        <f>VLOOKUP(A2893,'Web Based Remittances'!A:C,3,0)</f>
        <v>929u173s</v>
      </c>
      <c r="C2893" t="s">
        <v>324</v>
      </c>
      <c r="D2893" t="s">
        <v>325</v>
      </c>
      <c r="E2893">
        <v>6180262</v>
      </c>
    </row>
    <row r="2894" spans="1:5" x14ac:dyDescent="0.2">
      <c r="A2894" t="s">
        <v>371</v>
      </c>
      <c r="B2894" s="243" t="str">
        <f>VLOOKUP(A2894,'Web Based Remittances'!A:C,3,0)</f>
        <v>929u173s</v>
      </c>
      <c r="C2894" t="s">
        <v>326</v>
      </c>
      <c r="D2894" t="s">
        <v>280</v>
      </c>
      <c r="E2894">
        <v>6180263</v>
      </c>
    </row>
    <row r="2895" spans="1:5" x14ac:dyDescent="0.2">
      <c r="A2895" t="s">
        <v>371</v>
      </c>
      <c r="B2895" s="243" t="str">
        <f>VLOOKUP(A2895,'Web Based Remittances'!A:C,3,0)</f>
        <v>929u173s</v>
      </c>
      <c r="C2895" t="s">
        <v>327</v>
      </c>
      <c r="D2895" t="s">
        <v>328</v>
      </c>
      <c r="E2895">
        <v>6180264</v>
      </c>
    </row>
    <row r="2896" spans="1:5" x14ac:dyDescent="0.2">
      <c r="A2896" t="s">
        <v>372</v>
      </c>
      <c r="B2896" s="243" t="str">
        <f>VLOOKUP(A2896,'Web Based Remittances'!A:C,3,0)</f>
        <v>972e667i</v>
      </c>
      <c r="C2896" t="s">
        <v>200</v>
      </c>
      <c r="D2896" t="s">
        <v>201</v>
      </c>
      <c r="E2896">
        <v>4190105</v>
      </c>
    </row>
    <row r="2897" spans="1:5" x14ac:dyDescent="0.2">
      <c r="A2897" t="s">
        <v>372</v>
      </c>
      <c r="B2897" s="243" t="str">
        <f>VLOOKUP(A2897,'Web Based Remittances'!A:C,3,0)</f>
        <v>972e667i</v>
      </c>
      <c r="C2897" t="s">
        <v>202</v>
      </c>
      <c r="D2897" t="s">
        <v>203</v>
      </c>
      <c r="E2897">
        <v>4190110</v>
      </c>
    </row>
    <row r="2898" spans="1:5" x14ac:dyDescent="0.2">
      <c r="A2898" t="s">
        <v>372</v>
      </c>
      <c r="B2898" s="243" t="str">
        <f>VLOOKUP(A2898,'Web Based Remittances'!A:C,3,0)</f>
        <v>972e667i</v>
      </c>
      <c r="C2898" t="s">
        <v>204</v>
      </c>
      <c r="D2898" t="s">
        <v>205</v>
      </c>
      <c r="E2898">
        <v>4190120</v>
      </c>
    </row>
    <row r="2899" spans="1:5" x14ac:dyDescent="0.2">
      <c r="A2899" t="s">
        <v>372</v>
      </c>
      <c r="B2899" s="243" t="str">
        <f>VLOOKUP(A2899,'Web Based Remittances'!A:C,3,0)</f>
        <v>972e667i</v>
      </c>
      <c r="C2899" t="s">
        <v>206</v>
      </c>
      <c r="D2899" t="s">
        <v>207</v>
      </c>
      <c r="E2899">
        <v>4190140</v>
      </c>
    </row>
    <row r="2900" spans="1:5" x14ac:dyDescent="0.2">
      <c r="A2900" t="s">
        <v>372</v>
      </c>
      <c r="B2900" s="243" t="str">
        <f>VLOOKUP(A2900,'Web Based Remittances'!A:C,3,0)</f>
        <v>972e667i</v>
      </c>
      <c r="C2900" t="s">
        <v>208</v>
      </c>
      <c r="D2900" t="s">
        <v>209</v>
      </c>
      <c r="E2900">
        <v>4190160</v>
      </c>
    </row>
    <row r="2901" spans="1:5" x14ac:dyDescent="0.2">
      <c r="A2901" t="s">
        <v>372</v>
      </c>
      <c r="B2901" s="243" t="str">
        <f>VLOOKUP(A2901,'Web Based Remittances'!A:C,3,0)</f>
        <v>972e667i</v>
      </c>
      <c r="C2901" t="s">
        <v>210</v>
      </c>
      <c r="D2901" t="s">
        <v>211</v>
      </c>
      <c r="E2901">
        <v>4190390</v>
      </c>
    </row>
    <row r="2902" spans="1:5" x14ac:dyDescent="0.2">
      <c r="A2902" t="s">
        <v>372</v>
      </c>
      <c r="B2902" s="243" t="str">
        <f>VLOOKUP(A2902,'Web Based Remittances'!A:C,3,0)</f>
        <v>972e667i</v>
      </c>
      <c r="C2902" t="s">
        <v>212</v>
      </c>
      <c r="D2902" t="s">
        <v>213</v>
      </c>
      <c r="E2902">
        <v>4191900</v>
      </c>
    </row>
    <row r="2903" spans="1:5" x14ac:dyDescent="0.2">
      <c r="A2903" t="s">
        <v>372</v>
      </c>
      <c r="B2903" s="243" t="str">
        <f>VLOOKUP(A2903,'Web Based Remittances'!A:C,3,0)</f>
        <v>972e667i</v>
      </c>
      <c r="C2903" t="s">
        <v>214</v>
      </c>
      <c r="D2903" t="s">
        <v>215</v>
      </c>
      <c r="E2903">
        <v>4191100</v>
      </c>
    </row>
    <row r="2904" spans="1:5" x14ac:dyDescent="0.2">
      <c r="A2904" t="s">
        <v>372</v>
      </c>
      <c r="B2904" s="243" t="str">
        <f>VLOOKUP(A2904,'Web Based Remittances'!A:C,3,0)</f>
        <v>972e667i</v>
      </c>
      <c r="C2904" t="s">
        <v>216</v>
      </c>
      <c r="D2904" t="s">
        <v>217</v>
      </c>
      <c r="E2904">
        <v>4191110</v>
      </c>
    </row>
    <row r="2905" spans="1:5" x14ac:dyDescent="0.2">
      <c r="A2905" t="s">
        <v>372</v>
      </c>
      <c r="B2905" s="243" t="str">
        <f>VLOOKUP(A2905,'Web Based Remittances'!A:C,3,0)</f>
        <v>972e667i</v>
      </c>
      <c r="C2905" t="s">
        <v>218</v>
      </c>
      <c r="D2905" t="s">
        <v>219</v>
      </c>
      <c r="E2905">
        <v>4191600</v>
      </c>
    </row>
    <row r="2906" spans="1:5" x14ac:dyDescent="0.2">
      <c r="A2906" t="s">
        <v>372</v>
      </c>
      <c r="B2906" s="243" t="str">
        <f>VLOOKUP(A2906,'Web Based Remittances'!A:C,3,0)</f>
        <v>972e667i</v>
      </c>
      <c r="C2906" t="s">
        <v>220</v>
      </c>
      <c r="D2906" t="s">
        <v>221</v>
      </c>
      <c r="E2906">
        <v>4191610</v>
      </c>
    </row>
    <row r="2907" spans="1:5" x14ac:dyDescent="0.2">
      <c r="A2907" t="s">
        <v>372</v>
      </c>
      <c r="B2907" s="243" t="str">
        <f>VLOOKUP(A2907,'Web Based Remittances'!A:C,3,0)</f>
        <v>972e667i</v>
      </c>
      <c r="C2907" t="s">
        <v>222</v>
      </c>
      <c r="D2907" t="s">
        <v>223</v>
      </c>
      <c r="E2907">
        <v>4190410</v>
      </c>
    </row>
    <row r="2908" spans="1:5" x14ac:dyDescent="0.2">
      <c r="A2908" t="s">
        <v>372</v>
      </c>
      <c r="B2908" s="243" t="str">
        <f>VLOOKUP(A2908,'Web Based Remittances'!A:C,3,0)</f>
        <v>972e667i</v>
      </c>
      <c r="C2908" t="s">
        <v>224</v>
      </c>
      <c r="D2908" t="s">
        <v>225</v>
      </c>
      <c r="E2908">
        <v>4190420</v>
      </c>
    </row>
    <row r="2909" spans="1:5" x14ac:dyDescent="0.2">
      <c r="A2909" t="s">
        <v>372</v>
      </c>
      <c r="B2909" s="243" t="str">
        <f>VLOOKUP(A2909,'Web Based Remittances'!A:C,3,0)</f>
        <v>972e667i</v>
      </c>
      <c r="C2909" t="s">
        <v>226</v>
      </c>
      <c r="D2909" t="s">
        <v>227</v>
      </c>
      <c r="E2909">
        <v>4190200</v>
      </c>
    </row>
    <row r="2910" spans="1:5" x14ac:dyDescent="0.2">
      <c r="A2910" t="s">
        <v>372</v>
      </c>
      <c r="B2910" s="243" t="str">
        <f>VLOOKUP(A2910,'Web Based Remittances'!A:C,3,0)</f>
        <v>972e667i</v>
      </c>
      <c r="C2910" t="s">
        <v>228</v>
      </c>
      <c r="D2910" t="s">
        <v>229</v>
      </c>
      <c r="E2910">
        <v>4190386</v>
      </c>
    </row>
    <row r="2911" spans="1:5" x14ac:dyDescent="0.2">
      <c r="A2911" t="s">
        <v>372</v>
      </c>
      <c r="B2911" s="243" t="str">
        <f>VLOOKUP(A2911,'Web Based Remittances'!A:C,3,0)</f>
        <v>972e667i</v>
      </c>
      <c r="C2911" t="s">
        <v>230</v>
      </c>
      <c r="D2911" t="s">
        <v>231</v>
      </c>
      <c r="E2911">
        <v>4190387</v>
      </c>
    </row>
    <row r="2912" spans="1:5" x14ac:dyDescent="0.2">
      <c r="A2912" t="s">
        <v>372</v>
      </c>
      <c r="B2912" s="243" t="str">
        <f>VLOOKUP(A2912,'Web Based Remittances'!A:C,3,0)</f>
        <v>972e667i</v>
      </c>
      <c r="C2912" t="s">
        <v>232</v>
      </c>
      <c r="D2912" t="s">
        <v>233</v>
      </c>
      <c r="E2912">
        <v>4190388</v>
      </c>
    </row>
    <row r="2913" spans="1:5" x14ac:dyDescent="0.2">
      <c r="A2913" t="s">
        <v>372</v>
      </c>
      <c r="B2913" s="243" t="str">
        <f>VLOOKUP(A2913,'Web Based Remittances'!A:C,3,0)</f>
        <v>972e667i</v>
      </c>
      <c r="C2913" t="s">
        <v>234</v>
      </c>
      <c r="D2913" t="s">
        <v>235</v>
      </c>
      <c r="E2913">
        <v>4190380</v>
      </c>
    </row>
    <row r="2914" spans="1:5" x14ac:dyDescent="0.2">
      <c r="A2914" t="s">
        <v>372</v>
      </c>
      <c r="B2914" s="243" t="str">
        <f>VLOOKUP(A2914,'Web Based Remittances'!A:C,3,0)</f>
        <v>972e667i</v>
      </c>
      <c r="C2914" t="s">
        <v>236</v>
      </c>
      <c r="D2914" t="s">
        <v>237</v>
      </c>
      <c r="E2914">
        <v>4190205</v>
      </c>
    </row>
    <row r="2915" spans="1:5" x14ac:dyDescent="0.2">
      <c r="A2915" t="s">
        <v>372</v>
      </c>
      <c r="B2915" s="243" t="str">
        <f>VLOOKUP(A2915,'Web Based Remittances'!A:C,3,0)</f>
        <v>972e667i</v>
      </c>
      <c r="C2915" t="s">
        <v>238</v>
      </c>
      <c r="D2915" t="s">
        <v>239</v>
      </c>
      <c r="E2915">
        <v>4190210</v>
      </c>
    </row>
    <row r="2916" spans="1:5" x14ac:dyDescent="0.2">
      <c r="A2916" t="s">
        <v>372</v>
      </c>
      <c r="B2916" s="243" t="str">
        <f>VLOOKUP(A2916,'Web Based Remittances'!A:C,3,0)</f>
        <v>972e667i</v>
      </c>
      <c r="C2916" t="s">
        <v>14</v>
      </c>
      <c r="D2916" t="s">
        <v>240</v>
      </c>
      <c r="E2916">
        <v>6110000</v>
      </c>
    </row>
    <row r="2917" spans="1:5" x14ac:dyDescent="0.2">
      <c r="A2917" t="s">
        <v>372</v>
      </c>
      <c r="B2917" s="243" t="str">
        <f>VLOOKUP(A2917,'Web Based Remittances'!A:C,3,0)</f>
        <v>972e667i</v>
      </c>
      <c r="C2917" t="s">
        <v>23</v>
      </c>
      <c r="D2917" t="s">
        <v>241</v>
      </c>
      <c r="E2917">
        <v>6110020</v>
      </c>
    </row>
    <row r="2918" spans="1:5" x14ac:dyDescent="0.2">
      <c r="A2918" t="s">
        <v>372</v>
      </c>
      <c r="B2918" s="243" t="str">
        <f>VLOOKUP(A2918,'Web Based Remittances'!A:C,3,0)</f>
        <v>972e667i</v>
      </c>
      <c r="C2918" t="s">
        <v>31</v>
      </c>
      <c r="D2918" t="s">
        <v>242</v>
      </c>
      <c r="E2918">
        <v>6110600</v>
      </c>
    </row>
    <row r="2919" spans="1:5" x14ac:dyDescent="0.2">
      <c r="A2919" t="s">
        <v>372</v>
      </c>
      <c r="B2919" s="243" t="str">
        <f>VLOOKUP(A2919,'Web Based Remittances'!A:C,3,0)</f>
        <v>972e667i</v>
      </c>
      <c r="C2919" t="s">
        <v>38</v>
      </c>
      <c r="D2919" t="s">
        <v>243</v>
      </c>
      <c r="E2919">
        <v>6110720</v>
      </c>
    </row>
    <row r="2920" spans="1:5" x14ac:dyDescent="0.2">
      <c r="A2920" t="s">
        <v>372</v>
      </c>
      <c r="B2920" s="243" t="str">
        <f>VLOOKUP(A2920,'Web Based Remittances'!A:C,3,0)</f>
        <v>972e667i</v>
      </c>
      <c r="C2920" t="s">
        <v>42</v>
      </c>
      <c r="D2920" t="s">
        <v>244</v>
      </c>
      <c r="E2920">
        <v>6110860</v>
      </c>
    </row>
    <row r="2921" spans="1:5" x14ac:dyDescent="0.2">
      <c r="A2921" t="s">
        <v>372</v>
      </c>
      <c r="B2921" s="243" t="str">
        <f>VLOOKUP(A2921,'Web Based Remittances'!A:C,3,0)</f>
        <v>972e667i</v>
      </c>
      <c r="C2921" t="s">
        <v>46</v>
      </c>
      <c r="D2921" t="s">
        <v>245</v>
      </c>
      <c r="E2921">
        <v>6110800</v>
      </c>
    </row>
    <row r="2922" spans="1:5" x14ac:dyDescent="0.2">
      <c r="A2922" t="s">
        <v>372</v>
      </c>
      <c r="B2922" s="243" t="str">
        <f>VLOOKUP(A2922,'Web Based Remittances'!A:C,3,0)</f>
        <v>972e667i</v>
      </c>
      <c r="C2922" t="s">
        <v>50</v>
      </c>
      <c r="D2922" t="s">
        <v>246</v>
      </c>
      <c r="E2922">
        <v>6110640</v>
      </c>
    </row>
    <row r="2923" spans="1:5" x14ac:dyDescent="0.2">
      <c r="A2923" t="s">
        <v>372</v>
      </c>
      <c r="B2923" s="243" t="str">
        <f>VLOOKUP(A2923,'Web Based Remittances'!A:C,3,0)</f>
        <v>972e667i</v>
      </c>
      <c r="C2923" t="s">
        <v>247</v>
      </c>
      <c r="D2923" t="s">
        <v>248</v>
      </c>
      <c r="E2923">
        <v>6116300</v>
      </c>
    </row>
    <row r="2924" spans="1:5" x14ac:dyDescent="0.2">
      <c r="A2924" t="s">
        <v>372</v>
      </c>
      <c r="B2924" s="243" t="str">
        <f>VLOOKUP(A2924,'Web Based Remittances'!A:C,3,0)</f>
        <v>972e667i</v>
      </c>
      <c r="C2924" t="s">
        <v>249</v>
      </c>
      <c r="D2924" t="s">
        <v>250</v>
      </c>
      <c r="E2924">
        <v>6116200</v>
      </c>
    </row>
    <row r="2925" spans="1:5" x14ac:dyDescent="0.2">
      <c r="A2925" t="s">
        <v>372</v>
      </c>
      <c r="B2925" s="243" t="str">
        <f>VLOOKUP(A2925,'Web Based Remittances'!A:C,3,0)</f>
        <v>972e667i</v>
      </c>
      <c r="C2925" t="s">
        <v>251</v>
      </c>
      <c r="D2925" t="s">
        <v>252</v>
      </c>
      <c r="E2925">
        <v>6116610</v>
      </c>
    </row>
    <row r="2926" spans="1:5" x14ac:dyDescent="0.2">
      <c r="A2926" t="s">
        <v>372</v>
      </c>
      <c r="B2926" s="243" t="str">
        <f>VLOOKUP(A2926,'Web Based Remittances'!A:C,3,0)</f>
        <v>972e667i</v>
      </c>
      <c r="C2926" t="s">
        <v>253</v>
      </c>
      <c r="D2926" t="s">
        <v>254</v>
      </c>
      <c r="E2926">
        <v>6116600</v>
      </c>
    </row>
    <row r="2927" spans="1:5" x14ac:dyDescent="0.2">
      <c r="A2927" t="s">
        <v>372</v>
      </c>
      <c r="B2927" s="243" t="str">
        <f>VLOOKUP(A2927,'Web Based Remittances'!A:C,3,0)</f>
        <v>972e667i</v>
      </c>
      <c r="C2927" t="s">
        <v>255</v>
      </c>
      <c r="D2927" t="s">
        <v>256</v>
      </c>
      <c r="E2927">
        <v>6121000</v>
      </c>
    </row>
    <row r="2928" spans="1:5" x14ac:dyDescent="0.2">
      <c r="A2928" t="s">
        <v>372</v>
      </c>
      <c r="B2928" s="243" t="str">
        <f>VLOOKUP(A2928,'Web Based Remittances'!A:C,3,0)</f>
        <v>972e667i</v>
      </c>
      <c r="C2928" t="s">
        <v>257</v>
      </c>
      <c r="D2928" t="s">
        <v>258</v>
      </c>
      <c r="E2928">
        <v>6122310</v>
      </c>
    </row>
    <row r="2929" spans="1:5" x14ac:dyDescent="0.2">
      <c r="A2929" t="s">
        <v>372</v>
      </c>
      <c r="B2929" s="243" t="str">
        <f>VLOOKUP(A2929,'Web Based Remittances'!A:C,3,0)</f>
        <v>972e667i</v>
      </c>
      <c r="C2929" t="s">
        <v>259</v>
      </c>
      <c r="D2929" t="s">
        <v>260</v>
      </c>
      <c r="E2929">
        <v>6122110</v>
      </c>
    </row>
    <row r="2930" spans="1:5" x14ac:dyDescent="0.2">
      <c r="A2930" t="s">
        <v>372</v>
      </c>
      <c r="B2930" s="243" t="str">
        <f>VLOOKUP(A2930,'Web Based Remittances'!A:C,3,0)</f>
        <v>972e667i</v>
      </c>
      <c r="C2930" t="s">
        <v>261</v>
      </c>
      <c r="D2930" t="s">
        <v>262</v>
      </c>
      <c r="E2930">
        <v>6120800</v>
      </c>
    </row>
    <row r="2931" spans="1:5" x14ac:dyDescent="0.2">
      <c r="A2931" t="s">
        <v>372</v>
      </c>
      <c r="B2931" s="243" t="str">
        <f>VLOOKUP(A2931,'Web Based Remittances'!A:C,3,0)</f>
        <v>972e667i</v>
      </c>
      <c r="C2931" t="s">
        <v>263</v>
      </c>
      <c r="D2931" t="s">
        <v>264</v>
      </c>
      <c r="E2931">
        <v>6120220</v>
      </c>
    </row>
    <row r="2932" spans="1:5" x14ac:dyDescent="0.2">
      <c r="A2932" t="s">
        <v>372</v>
      </c>
      <c r="B2932" s="243" t="str">
        <f>VLOOKUP(A2932,'Web Based Remittances'!A:C,3,0)</f>
        <v>972e667i</v>
      </c>
      <c r="C2932" t="s">
        <v>265</v>
      </c>
      <c r="D2932" t="s">
        <v>266</v>
      </c>
      <c r="E2932">
        <v>6120600</v>
      </c>
    </row>
    <row r="2933" spans="1:5" x14ac:dyDescent="0.2">
      <c r="A2933" t="s">
        <v>372</v>
      </c>
      <c r="B2933" s="243" t="str">
        <f>VLOOKUP(A2933,'Web Based Remittances'!A:C,3,0)</f>
        <v>972e667i</v>
      </c>
      <c r="C2933" t="s">
        <v>267</v>
      </c>
      <c r="D2933" t="s">
        <v>268</v>
      </c>
      <c r="E2933">
        <v>6120400</v>
      </c>
    </row>
    <row r="2934" spans="1:5" x14ac:dyDescent="0.2">
      <c r="A2934" t="s">
        <v>372</v>
      </c>
      <c r="B2934" s="243" t="str">
        <f>VLOOKUP(A2934,'Web Based Remittances'!A:C,3,0)</f>
        <v>972e667i</v>
      </c>
      <c r="C2934" t="s">
        <v>269</v>
      </c>
      <c r="D2934" t="s">
        <v>270</v>
      </c>
      <c r="E2934">
        <v>6140130</v>
      </c>
    </row>
    <row r="2935" spans="1:5" x14ac:dyDescent="0.2">
      <c r="A2935" t="s">
        <v>372</v>
      </c>
      <c r="B2935" s="243" t="str">
        <f>VLOOKUP(A2935,'Web Based Remittances'!A:C,3,0)</f>
        <v>972e667i</v>
      </c>
      <c r="C2935" t="s">
        <v>373</v>
      </c>
      <c r="D2935" t="s">
        <v>374</v>
      </c>
      <c r="E2935">
        <v>6142460</v>
      </c>
    </row>
    <row r="2936" spans="1:5" x14ac:dyDescent="0.2">
      <c r="A2936" t="s">
        <v>372</v>
      </c>
      <c r="B2936" s="243" t="str">
        <f>VLOOKUP(A2936,'Web Based Remittances'!A:C,3,0)</f>
        <v>972e667i</v>
      </c>
      <c r="C2936" t="s">
        <v>375</v>
      </c>
      <c r="D2936" t="s">
        <v>376</v>
      </c>
      <c r="E2936">
        <v>6142431</v>
      </c>
    </row>
    <row r="2937" spans="1:5" x14ac:dyDescent="0.2">
      <c r="A2937" t="s">
        <v>372</v>
      </c>
      <c r="B2937" s="243" t="str">
        <f>VLOOKUP(A2937,'Web Based Remittances'!A:C,3,0)</f>
        <v>972e667i</v>
      </c>
      <c r="C2937" t="s">
        <v>377</v>
      </c>
      <c r="D2937" t="s">
        <v>378</v>
      </c>
      <c r="E2937">
        <v>6142432</v>
      </c>
    </row>
    <row r="2938" spans="1:5" x14ac:dyDescent="0.2">
      <c r="A2938" t="s">
        <v>372</v>
      </c>
      <c r="B2938" s="243" t="str">
        <f>VLOOKUP(A2938,'Web Based Remittances'!A:C,3,0)</f>
        <v>972e667i</v>
      </c>
      <c r="C2938" t="s">
        <v>379</v>
      </c>
      <c r="D2938" t="s">
        <v>380</v>
      </c>
      <c r="E2938">
        <v>6142430</v>
      </c>
    </row>
    <row r="2939" spans="1:5" x14ac:dyDescent="0.2">
      <c r="A2939" t="s">
        <v>372</v>
      </c>
      <c r="B2939" s="243" t="str">
        <f>VLOOKUP(A2939,'Web Based Remittances'!A:C,3,0)</f>
        <v>972e667i</v>
      </c>
      <c r="C2939" t="s">
        <v>381</v>
      </c>
      <c r="D2939" t="s">
        <v>382</v>
      </c>
      <c r="E2939">
        <v>6142433</v>
      </c>
    </row>
    <row r="2940" spans="1:5" x14ac:dyDescent="0.2">
      <c r="A2940" t="s">
        <v>372</v>
      </c>
      <c r="B2940" s="243" t="str">
        <f>VLOOKUP(A2940,'Web Based Remittances'!A:C,3,0)</f>
        <v>972e667i</v>
      </c>
      <c r="C2940" t="s">
        <v>383</v>
      </c>
      <c r="D2940" t="s">
        <v>384</v>
      </c>
      <c r="E2940">
        <v>6142440</v>
      </c>
    </row>
    <row r="2941" spans="1:5" x14ac:dyDescent="0.2">
      <c r="A2941" t="s">
        <v>372</v>
      </c>
      <c r="B2941" s="243" t="str">
        <f>VLOOKUP(A2941,'Web Based Remittances'!A:C,3,0)</f>
        <v>972e667i</v>
      </c>
      <c r="C2941" t="s">
        <v>385</v>
      </c>
      <c r="D2941" t="s">
        <v>386</v>
      </c>
      <c r="E2941">
        <v>6142434</v>
      </c>
    </row>
    <row r="2942" spans="1:5" x14ac:dyDescent="0.2">
      <c r="A2942" t="s">
        <v>372</v>
      </c>
      <c r="B2942" s="243" t="str">
        <f>VLOOKUP(A2942,'Web Based Remittances'!A:C,3,0)</f>
        <v>972e667i</v>
      </c>
      <c r="C2942" t="s">
        <v>285</v>
      </c>
      <c r="D2942" t="s">
        <v>286</v>
      </c>
      <c r="E2942">
        <v>6146100</v>
      </c>
    </row>
    <row r="2943" spans="1:5" x14ac:dyDescent="0.2">
      <c r="A2943" t="s">
        <v>372</v>
      </c>
      <c r="B2943" s="243" t="str">
        <f>VLOOKUP(A2943,'Web Based Remittances'!A:C,3,0)</f>
        <v>972e667i</v>
      </c>
      <c r="C2943" t="s">
        <v>287</v>
      </c>
      <c r="D2943" t="s">
        <v>288</v>
      </c>
      <c r="E2943">
        <v>6140000</v>
      </c>
    </row>
    <row r="2944" spans="1:5" x14ac:dyDescent="0.2">
      <c r="A2944" t="s">
        <v>372</v>
      </c>
      <c r="B2944" s="243" t="str">
        <f>VLOOKUP(A2944,'Web Based Remittances'!A:C,3,0)</f>
        <v>972e667i</v>
      </c>
      <c r="C2944" t="s">
        <v>289</v>
      </c>
      <c r="D2944" t="s">
        <v>290</v>
      </c>
      <c r="E2944">
        <v>6121600</v>
      </c>
    </row>
    <row r="2945" spans="1:5" x14ac:dyDescent="0.2">
      <c r="A2945" t="s">
        <v>372</v>
      </c>
      <c r="B2945" s="243" t="str">
        <f>VLOOKUP(A2945,'Web Based Remittances'!A:C,3,0)</f>
        <v>972e667i</v>
      </c>
      <c r="C2945" t="s">
        <v>291</v>
      </c>
      <c r="D2945" t="s">
        <v>292</v>
      </c>
      <c r="E2945">
        <v>6151110</v>
      </c>
    </row>
    <row r="2946" spans="1:5" x14ac:dyDescent="0.2">
      <c r="A2946" t="s">
        <v>372</v>
      </c>
      <c r="B2946" s="243" t="str">
        <f>VLOOKUP(A2946,'Web Based Remittances'!A:C,3,0)</f>
        <v>972e667i</v>
      </c>
      <c r="C2946" t="s">
        <v>293</v>
      </c>
      <c r="D2946" t="s">
        <v>294</v>
      </c>
      <c r="E2946">
        <v>6140200</v>
      </c>
    </row>
    <row r="2947" spans="1:5" x14ac:dyDescent="0.2">
      <c r="A2947" t="s">
        <v>372</v>
      </c>
      <c r="B2947" s="243" t="str">
        <f>VLOOKUP(A2947,'Web Based Remittances'!A:C,3,0)</f>
        <v>972e667i</v>
      </c>
      <c r="C2947" t="s">
        <v>295</v>
      </c>
      <c r="D2947" t="s">
        <v>296</v>
      </c>
      <c r="E2947">
        <v>6111000</v>
      </c>
    </row>
    <row r="2948" spans="1:5" x14ac:dyDescent="0.2">
      <c r="A2948" t="s">
        <v>372</v>
      </c>
      <c r="B2948" s="243" t="str">
        <f>VLOOKUP(A2948,'Web Based Remittances'!A:C,3,0)</f>
        <v>972e667i</v>
      </c>
      <c r="C2948" t="s">
        <v>297</v>
      </c>
      <c r="D2948" t="s">
        <v>298</v>
      </c>
      <c r="E2948">
        <v>6170100</v>
      </c>
    </row>
    <row r="2949" spans="1:5" x14ac:dyDescent="0.2">
      <c r="A2949" t="s">
        <v>372</v>
      </c>
      <c r="B2949" s="243" t="str">
        <f>VLOOKUP(A2949,'Web Based Remittances'!A:C,3,0)</f>
        <v>972e667i</v>
      </c>
      <c r="C2949" t="s">
        <v>299</v>
      </c>
      <c r="D2949" t="s">
        <v>300</v>
      </c>
      <c r="E2949">
        <v>6170110</v>
      </c>
    </row>
    <row r="2950" spans="1:5" x14ac:dyDescent="0.2">
      <c r="A2950" t="s">
        <v>372</v>
      </c>
      <c r="B2950" s="243" t="str">
        <f>VLOOKUP(A2950,'Web Based Remittances'!A:C,3,0)</f>
        <v>972e667i</v>
      </c>
      <c r="C2950" t="s">
        <v>301</v>
      </c>
      <c r="D2950" t="s">
        <v>302</v>
      </c>
      <c r="E2950">
        <v>6181400</v>
      </c>
    </row>
    <row r="2951" spans="1:5" x14ac:dyDescent="0.2">
      <c r="A2951" t="s">
        <v>372</v>
      </c>
      <c r="B2951" s="243" t="str">
        <f>VLOOKUP(A2951,'Web Based Remittances'!A:C,3,0)</f>
        <v>972e667i</v>
      </c>
      <c r="C2951" t="s">
        <v>303</v>
      </c>
      <c r="D2951" t="s">
        <v>304</v>
      </c>
      <c r="E2951">
        <v>6181500</v>
      </c>
    </row>
    <row r="2952" spans="1:5" x14ac:dyDescent="0.2">
      <c r="A2952" t="s">
        <v>372</v>
      </c>
      <c r="B2952" s="243" t="str">
        <f>VLOOKUP(A2952,'Web Based Remittances'!A:C,3,0)</f>
        <v>972e667i</v>
      </c>
      <c r="C2952" t="s">
        <v>305</v>
      </c>
      <c r="D2952" t="s">
        <v>306</v>
      </c>
      <c r="E2952">
        <v>6110610</v>
      </c>
    </row>
    <row r="2953" spans="1:5" x14ac:dyDescent="0.2">
      <c r="A2953" t="s">
        <v>372</v>
      </c>
      <c r="B2953" s="243" t="str">
        <f>VLOOKUP(A2953,'Web Based Remittances'!A:C,3,0)</f>
        <v>972e667i</v>
      </c>
      <c r="C2953" t="s">
        <v>307</v>
      </c>
      <c r="D2953" t="s">
        <v>308</v>
      </c>
      <c r="E2953">
        <v>6122340</v>
      </c>
    </row>
    <row r="2954" spans="1:5" x14ac:dyDescent="0.2">
      <c r="A2954" t="s">
        <v>372</v>
      </c>
      <c r="B2954" s="243" t="str">
        <f>VLOOKUP(A2954,'Web Based Remittances'!A:C,3,0)</f>
        <v>972e667i</v>
      </c>
      <c r="C2954" t="s">
        <v>315</v>
      </c>
      <c r="D2954" t="s">
        <v>316</v>
      </c>
      <c r="E2954">
        <v>6180210</v>
      </c>
    </row>
    <row r="2955" spans="1:5" x14ac:dyDescent="0.2">
      <c r="A2955" t="s">
        <v>372</v>
      </c>
      <c r="B2955" s="243" t="str">
        <f>VLOOKUP(A2955,'Web Based Remittances'!A:C,3,0)</f>
        <v>972e667i</v>
      </c>
      <c r="C2955" t="s">
        <v>317</v>
      </c>
      <c r="D2955" t="s">
        <v>318</v>
      </c>
      <c r="E2955">
        <v>6180200</v>
      </c>
    </row>
    <row r="2956" spans="1:5" x14ac:dyDescent="0.2">
      <c r="A2956" t="s">
        <v>372</v>
      </c>
      <c r="B2956" s="243" t="str">
        <f>VLOOKUP(A2956,'Web Based Remittances'!A:C,3,0)</f>
        <v>972e667i</v>
      </c>
      <c r="C2956" t="s">
        <v>319</v>
      </c>
      <c r="D2956" t="s">
        <v>320</v>
      </c>
      <c r="E2956">
        <v>6180230</v>
      </c>
    </row>
    <row r="2957" spans="1:5" x14ac:dyDescent="0.2">
      <c r="A2957" t="s">
        <v>372</v>
      </c>
      <c r="B2957" s="243" t="str">
        <f>VLOOKUP(A2957,'Web Based Remittances'!A:C,3,0)</f>
        <v>972e667i</v>
      </c>
      <c r="C2957" t="s">
        <v>387</v>
      </c>
      <c r="E2957">
        <v>6180260</v>
      </c>
    </row>
    <row r="2958" spans="1:5" x14ac:dyDescent="0.2">
      <c r="A2958" t="s">
        <v>372</v>
      </c>
      <c r="B2958" s="243" t="str">
        <f>VLOOKUP(A2958,'Web Based Remittances'!A:C,3,0)</f>
        <v>972e667i</v>
      </c>
      <c r="C2958" t="s">
        <v>388</v>
      </c>
      <c r="E2958">
        <v>6180261</v>
      </c>
    </row>
    <row r="2959" spans="1:5" x14ac:dyDescent="0.2">
      <c r="A2959" t="s">
        <v>372</v>
      </c>
      <c r="B2959" s="243" t="str">
        <f>VLOOKUP(A2959,'Web Based Remittances'!A:C,3,0)</f>
        <v>972e667i</v>
      </c>
      <c r="C2959" t="s">
        <v>389</v>
      </c>
      <c r="E2959">
        <v>6180262</v>
      </c>
    </row>
    <row r="2960" spans="1:5" x14ac:dyDescent="0.2">
      <c r="A2960" t="s">
        <v>372</v>
      </c>
      <c r="B2960" s="243" t="str">
        <f>VLOOKUP(A2960,'Web Based Remittances'!A:C,3,0)</f>
        <v>972e667i</v>
      </c>
      <c r="C2960" t="s">
        <v>390</v>
      </c>
      <c r="E2960">
        <v>6180263</v>
      </c>
    </row>
    <row r="2961" spans="1:5" x14ac:dyDescent="0.2">
      <c r="A2961" t="s">
        <v>372</v>
      </c>
      <c r="B2961" s="243" t="str">
        <f>VLOOKUP(A2961,'Web Based Remittances'!A:C,3,0)</f>
        <v>972e667i</v>
      </c>
      <c r="C2961" t="s">
        <v>327</v>
      </c>
      <c r="D2961" t="s">
        <v>391</v>
      </c>
      <c r="E2961">
        <v>6180264</v>
      </c>
    </row>
    <row r="2962" spans="1:5" x14ac:dyDescent="0.2">
      <c r="A2962" t="s">
        <v>392</v>
      </c>
      <c r="B2962" s="243" t="s">
        <v>393</v>
      </c>
      <c r="C2962" t="s">
        <v>200</v>
      </c>
      <c r="D2962" t="s">
        <v>201</v>
      </c>
      <c r="E2962">
        <v>4190105</v>
      </c>
    </row>
    <row r="2963" spans="1:5" x14ac:dyDescent="0.2">
      <c r="A2963" t="s">
        <v>392</v>
      </c>
      <c r="B2963" s="243" t="s">
        <v>393</v>
      </c>
      <c r="C2963" t="s">
        <v>202</v>
      </c>
      <c r="D2963" t="s">
        <v>203</v>
      </c>
      <c r="E2963">
        <v>4190110</v>
      </c>
    </row>
    <row r="2964" spans="1:5" x14ac:dyDescent="0.2">
      <c r="A2964" t="s">
        <v>392</v>
      </c>
      <c r="B2964" s="243" t="s">
        <v>393</v>
      </c>
      <c r="C2964" t="s">
        <v>204</v>
      </c>
      <c r="D2964" t="s">
        <v>205</v>
      </c>
      <c r="E2964">
        <v>4190120</v>
      </c>
    </row>
    <row r="2965" spans="1:5" x14ac:dyDescent="0.2">
      <c r="A2965" t="s">
        <v>392</v>
      </c>
      <c r="B2965" s="243" t="s">
        <v>393</v>
      </c>
      <c r="C2965" t="s">
        <v>206</v>
      </c>
      <c r="D2965" t="s">
        <v>207</v>
      </c>
      <c r="E2965">
        <v>4190140</v>
      </c>
    </row>
    <row r="2966" spans="1:5" x14ac:dyDescent="0.2">
      <c r="A2966" t="s">
        <v>392</v>
      </c>
      <c r="B2966" s="243" t="s">
        <v>393</v>
      </c>
      <c r="C2966" t="s">
        <v>208</v>
      </c>
      <c r="D2966" t="s">
        <v>209</v>
      </c>
      <c r="E2966">
        <v>4190160</v>
      </c>
    </row>
    <row r="2967" spans="1:5" x14ac:dyDescent="0.2">
      <c r="A2967" t="s">
        <v>392</v>
      </c>
      <c r="B2967" s="243" t="s">
        <v>393</v>
      </c>
      <c r="C2967" t="s">
        <v>210</v>
      </c>
      <c r="D2967" t="s">
        <v>211</v>
      </c>
      <c r="E2967">
        <v>4190390</v>
      </c>
    </row>
    <row r="2968" spans="1:5" x14ac:dyDescent="0.2">
      <c r="A2968" t="s">
        <v>392</v>
      </c>
      <c r="B2968" s="243" t="s">
        <v>393</v>
      </c>
      <c r="C2968" t="s">
        <v>212</v>
      </c>
      <c r="D2968" t="s">
        <v>213</v>
      </c>
      <c r="E2968">
        <v>4191900</v>
      </c>
    </row>
    <row r="2969" spans="1:5" x14ac:dyDescent="0.2">
      <c r="A2969" t="s">
        <v>392</v>
      </c>
      <c r="B2969" s="243" t="s">
        <v>393</v>
      </c>
      <c r="C2969" t="s">
        <v>214</v>
      </c>
      <c r="D2969" t="s">
        <v>215</v>
      </c>
      <c r="E2969">
        <v>4191100</v>
      </c>
    </row>
    <row r="2970" spans="1:5" x14ac:dyDescent="0.2">
      <c r="A2970" t="s">
        <v>392</v>
      </c>
      <c r="B2970" s="243" t="s">
        <v>393</v>
      </c>
      <c r="C2970" t="s">
        <v>216</v>
      </c>
      <c r="D2970" t="s">
        <v>217</v>
      </c>
      <c r="E2970">
        <v>4191110</v>
      </c>
    </row>
    <row r="2971" spans="1:5" x14ac:dyDescent="0.2">
      <c r="A2971" t="s">
        <v>392</v>
      </c>
      <c r="B2971" s="243" t="s">
        <v>393</v>
      </c>
      <c r="C2971" t="s">
        <v>218</v>
      </c>
      <c r="D2971" t="s">
        <v>219</v>
      </c>
      <c r="E2971">
        <v>4191600</v>
      </c>
    </row>
    <row r="2972" spans="1:5" x14ac:dyDescent="0.2">
      <c r="A2972" t="s">
        <v>392</v>
      </c>
      <c r="B2972" s="243" t="s">
        <v>393</v>
      </c>
      <c r="C2972" t="s">
        <v>220</v>
      </c>
      <c r="D2972" t="s">
        <v>221</v>
      </c>
      <c r="E2972">
        <v>4191610</v>
      </c>
    </row>
    <row r="2973" spans="1:5" x14ac:dyDescent="0.2">
      <c r="A2973" t="s">
        <v>392</v>
      </c>
      <c r="B2973" s="243" t="s">
        <v>393</v>
      </c>
      <c r="C2973" t="s">
        <v>222</v>
      </c>
      <c r="D2973" t="s">
        <v>223</v>
      </c>
      <c r="E2973">
        <v>4190410</v>
      </c>
    </row>
    <row r="2974" spans="1:5" x14ac:dyDescent="0.2">
      <c r="A2974" t="s">
        <v>392</v>
      </c>
      <c r="B2974" s="243" t="s">
        <v>393</v>
      </c>
      <c r="C2974" t="s">
        <v>224</v>
      </c>
      <c r="D2974" t="s">
        <v>225</v>
      </c>
      <c r="E2974">
        <v>4190420</v>
      </c>
    </row>
    <row r="2975" spans="1:5" x14ac:dyDescent="0.2">
      <c r="A2975" t="s">
        <v>392</v>
      </c>
      <c r="B2975" s="243" t="s">
        <v>393</v>
      </c>
      <c r="C2975" t="s">
        <v>226</v>
      </c>
      <c r="D2975" t="s">
        <v>227</v>
      </c>
      <c r="E2975">
        <v>4190200</v>
      </c>
    </row>
    <row r="2976" spans="1:5" x14ac:dyDescent="0.2">
      <c r="A2976" t="s">
        <v>392</v>
      </c>
      <c r="B2976" s="243" t="s">
        <v>393</v>
      </c>
      <c r="C2976" t="s">
        <v>228</v>
      </c>
      <c r="D2976" t="s">
        <v>229</v>
      </c>
      <c r="E2976">
        <v>4190386</v>
      </c>
    </row>
    <row r="2977" spans="1:5" x14ac:dyDescent="0.2">
      <c r="A2977" t="s">
        <v>392</v>
      </c>
      <c r="B2977" s="243" t="s">
        <v>393</v>
      </c>
      <c r="C2977" t="s">
        <v>230</v>
      </c>
      <c r="D2977" t="s">
        <v>231</v>
      </c>
      <c r="E2977">
        <v>4190387</v>
      </c>
    </row>
    <row r="2978" spans="1:5" x14ac:dyDescent="0.2">
      <c r="A2978" t="s">
        <v>392</v>
      </c>
      <c r="B2978" s="243" t="s">
        <v>393</v>
      </c>
      <c r="C2978" t="s">
        <v>232</v>
      </c>
      <c r="D2978" t="s">
        <v>233</v>
      </c>
      <c r="E2978">
        <v>4190388</v>
      </c>
    </row>
    <row r="2979" spans="1:5" x14ac:dyDescent="0.2">
      <c r="A2979" t="s">
        <v>392</v>
      </c>
      <c r="B2979" s="243" t="s">
        <v>393</v>
      </c>
      <c r="C2979" t="s">
        <v>234</v>
      </c>
      <c r="D2979" t="s">
        <v>235</v>
      </c>
      <c r="E2979">
        <v>4190380</v>
      </c>
    </row>
    <row r="2980" spans="1:5" x14ac:dyDescent="0.2">
      <c r="A2980" t="s">
        <v>392</v>
      </c>
      <c r="B2980" s="243" t="s">
        <v>393</v>
      </c>
      <c r="C2980" t="s">
        <v>236</v>
      </c>
      <c r="D2980" t="s">
        <v>237</v>
      </c>
      <c r="E2980">
        <v>4190205</v>
      </c>
    </row>
    <row r="2981" spans="1:5" x14ac:dyDescent="0.2">
      <c r="A2981" t="s">
        <v>392</v>
      </c>
      <c r="B2981" s="243" t="s">
        <v>393</v>
      </c>
      <c r="C2981" t="s">
        <v>238</v>
      </c>
      <c r="D2981" t="s">
        <v>239</v>
      </c>
      <c r="E2981">
        <v>4190210</v>
      </c>
    </row>
    <row r="2982" spans="1:5" x14ac:dyDescent="0.2">
      <c r="A2982" t="s">
        <v>392</v>
      </c>
      <c r="B2982" s="243" t="s">
        <v>393</v>
      </c>
      <c r="C2982" t="s">
        <v>14</v>
      </c>
      <c r="D2982" t="s">
        <v>240</v>
      </c>
      <c r="E2982">
        <v>6110000</v>
      </c>
    </row>
    <row r="2983" spans="1:5" x14ac:dyDescent="0.2">
      <c r="A2983" t="s">
        <v>392</v>
      </c>
      <c r="B2983" s="243" t="s">
        <v>393</v>
      </c>
      <c r="C2983" t="s">
        <v>23</v>
      </c>
      <c r="D2983" t="s">
        <v>241</v>
      </c>
      <c r="E2983">
        <v>6110020</v>
      </c>
    </row>
    <row r="2984" spans="1:5" x14ac:dyDescent="0.2">
      <c r="A2984" t="s">
        <v>392</v>
      </c>
      <c r="B2984" s="243" t="s">
        <v>393</v>
      </c>
      <c r="C2984" t="s">
        <v>31</v>
      </c>
      <c r="D2984" t="s">
        <v>242</v>
      </c>
      <c r="E2984">
        <v>6110600</v>
      </c>
    </row>
    <row r="2985" spans="1:5" x14ac:dyDescent="0.2">
      <c r="A2985" t="s">
        <v>392</v>
      </c>
      <c r="B2985" s="243" t="s">
        <v>393</v>
      </c>
      <c r="C2985" t="s">
        <v>38</v>
      </c>
      <c r="D2985" t="s">
        <v>243</v>
      </c>
      <c r="E2985">
        <v>6110720</v>
      </c>
    </row>
    <row r="2986" spans="1:5" x14ac:dyDescent="0.2">
      <c r="A2986" t="s">
        <v>392</v>
      </c>
      <c r="B2986" s="243" t="s">
        <v>393</v>
      </c>
      <c r="C2986" t="s">
        <v>42</v>
      </c>
      <c r="D2986" t="s">
        <v>244</v>
      </c>
      <c r="E2986">
        <v>6110860</v>
      </c>
    </row>
    <row r="2987" spans="1:5" x14ac:dyDescent="0.2">
      <c r="A2987" t="s">
        <v>392</v>
      </c>
      <c r="B2987" s="243" t="s">
        <v>393</v>
      </c>
      <c r="C2987" t="s">
        <v>46</v>
      </c>
      <c r="D2987" t="s">
        <v>245</v>
      </c>
      <c r="E2987">
        <v>6110800</v>
      </c>
    </row>
    <row r="2988" spans="1:5" x14ac:dyDescent="0.2">
      <c r="A2988" t="s">
        <v>392</v>
      </c>
      <c r="B2988" s="243" t="s">
        <v>393</v>
      </c>
      <c r="C2988" t="s">
        <v>50</v>
      </c>
      <c r="D2988" t="s">
        <v>246</v>
      </c>
      <c r="E2988">
        <v>6110640</v>
      </c>
    </row>
    <row r="2989" spans="1:5" x14ac:dyDescent="0.2">
      <c r="A2989" t="s">
        <v>392</v>
      </c>
      <c r="B2989" s="243" t="s">
        <v>393</v>
      </c>
      <c r="C2989" t="s">
        <v>247</v>
      </c>
      <c r="D2989" t="s">
        <v>248</v>
      </c>
      <c r="E2989">
        <v>6116300</v>
      </c>
    </row>
    <row r="2990" spans="1:5" x14ac:dyDescent="0.2">
      <c r="A2990" t="s">
        <v>392</v>
      </c>
      <c r="B2990" s="243" t="s">
        <v>393</v>
      </c>
      <c r="C2990" t="s">
        <v>249</v>
      </c>
      <c r="D2990" t="s">
        <v>250</v>
      </c>
      <c r="E2990">
        <v>6116200</v>
      </c>
    </row>
    <row r="2991" spans="1:5" x14ac:dyDescent="0.2">
      <c r="A2991" t="s">
        <v>392</v>
      </c>
      <c r="B2991" s="243" t="s">
        <v>393</v>
      </c>
      <c r="C2991" t="s">
        <v>251</v>
      </c>
      <c r="D2991" t="s">
        <v>252</v>
      </c>
      <c r="E2991">
        <v>6116610</v>
      </c>
    </row>
    <row r="2992" spans="1:5" x14ac:dyDescent="0.2">
      <c r="A2992" t="s">
        <v>392</v>
      </c>
      <c r="B2992" s="243" t="s">
        <v>393</v>
      </c>
      <c r="C2992" t="s">
        <v>253</v>
      </c>
      <c r="D2992" t="s">
        <v>254</v>
      </c>
      <c r="E2992">
        <v>6116600</v>
      </c>
    </row>
    <row r="2993" spans="1:5" x14ac:dyDescent="0.2">
      <c r="A2993" t="s">
        <v>392</v>
      </c>
      <c r="B2993" s="243" t="s">
        <v>393</v>
      </c>
      <c r="C2993" t="s">
        <v>255</v>
      </c>
      <c r="D2993" t="s">
        <v>256</v>
      </c>
      <c r="E2993">
        <v>6121000</v>
      </c>
    </row>
    <row r="2994" spans="1:5" x14ac:dyDescent="0.2">
      <c r="A2994" t="s">
        <v>392</v>
      </c>
      <c r="B2994" s="243" t="s">
        <v>393</v>
      </c>
      <c r="C2994" t="s">
        <v>257</v>
      </c>
      <c r="D2994" t="s">
        <v>258</v>
      </c>
      <c r="E2994">
        <v>6122310</v>
      </c>
    </row>
    <row r="2995" spans="1:5" x14ac:dyDescent="0.2">
      <c r="A2995" t="s">
        <v>392</v>
      </c>
      <c r="B2995" s="243" t="s">
        <v>393</v>
      </c>
      <c r="C2995" t="s">
        <v>259</v>
      </c>
      <c r="D2995" t="s">
        <v>260</v>
      </c>
      <c r="E2995">
        <v>6122110</v>
      </c>
    </row>
    <row r="2996" spans="1:5" x14ac:dyDescent="0.2">
      <c r="A2996" t="s">
        <v>392</v>
      </c>
      <c r="B2996" s="243" t="s">
        <v>393</v>
      </c>
      <c r="C2996" t="s">
        <v>261</v>
      </c>
      <c r="D2996" t="s">
        <v>262</v>
      </c>
      <c r="E2996">
        <v>6120800</v>
      </c>
    </row>
    <row r="2997" spans="1:5" x14ac:dyDescent="0.2">
      <c r="A2997" t="s">
        <v>392</v>
      </c>
      <c r="B2997" s="243" t="s">
        <v>393</v>
      </c>
      <c r="C2997" t="s">
        <v>263</v>
      </c>
      <c r="D2997" t="s">
        <v>264</v>
      </c>
      <c r="E2997">
        <v>6120220</v>
      </c>
    </row>
    <row r="2998" spans="1:5" x14ac:dyDescent="0.2">
      <c r="A2998" t="s">
        <v>392</v>
      </c>
      <c r="B2998" s="243" t="s">
        <v>393</v>
      </c>
      <c r="C2998" t="s">
        <v>265</v>
      </c>
      <c r="D2998" t="s">
        <v>266</v>
      </c>
      <c r="E2998">
        <v>6120600</v>
      </c>
    </row>
    <row r="2999" spans="1:5" x14ac:dyDescent="0.2">
      <c r="A2999" t="s">
        <v>392</v>
      </c>
      <c r="B2999" s="243" t="s">
        <v>393</v>
      </c>
      <c r="C2999" t="s">
        <v>267</v>
      </c>
      <c r="D2999" t="s">
        <v>268</v>
      </c>
      <c r="E2999">
        <v>6120400</v>
      </c>
    </row>
    <row r="3000" spans="1:5" x14ac:dyDescent="0.2">
      <c r="A3000" t="s">
        <v>392</v>
      </c>
      <c r="B3000" s="243" t="s">
        <v>393</v>
      </c>
      <c r="C3000" t="s">
        <v>269</v>
      </c>
      <c r="D3000" t="s">
        <v>270</v>
      </c>
      <c r="E3000">
        <v>6140130</v>
      </c>
    </row>
    <row r="3001" spans="1:5" x14ac:dyDescent="0.2">
      <c r="A3001" t="s">
        <v>392</v>
      </c>
      <c r="B3001" s="243" t="s">
        <v>393</v>
      </c>
      <c r="C3001" t="s">
        <v>271</v>
      </c>
      <c r="D3001" t="s">
        <v>272</v>
      </c>
      <c r="E3001">
        <v>6142460</v>
      </c>
    </row>
    <row r="3002" spans="1:5" x14ac:dyDescent="0.2">
      <c r="A3002" t="s">
        <v>392</v>
      </c>
      <c r="B3002" s="243" t="s">
        <v>393</v>
      </c>
      <c r="C3002" t="s">
        <v>273</v>
      </c>
      <c r="D3002" t="s">
        <v>274</v>
      </c>
      <c r="E3002">
        <v>6142431</v>
      </c>
    </row>
    <row r="3003" spans="1:5" x14ac:dyDescent="0.2">
      <c r="A3003" t="s">
        <v>392</v>
      </c>
      <c r="B3003" s="243" t="s">
        <v>393</v>
      </c>
      <c r="C3003" t="s">
        <v>275</v>
      </c>
      <c r="D3003" t="s">
        <v>276</v>
      </c>
      <c r="E3003">
        <v>6142432</v>
      </c>
    </row>
    <row r="3004" spans="1:5" x14ac:dyDescent="0.2">
      <c r="A3004" t="s">
        <v>392</v>
      </c>
      <c r="B3004" s="243" t="s">
        <v>393</v>
      </c>
      <c r="C3004" t="s">
        <v>277</v>
      </c>
      <c r="D3004" t="s">
        <v>278</v>
      </c>
      <c r="E3004">
        <v>6142430</v>
      </c>
    </row>
    <row r="3005" spans="1:5" x14ac:dyDescent="0.2">
      <c r="A3005" t="s">
        <v>392</v>
      </c>
      <c r="B3005" s="243" t="s">
        <v>393</v>
      </c>
      <c r="C3005" t="s">
        <v>279</v>
      </c>
      <c r="D3005" t="s">
        <v>280</v>
      </c>
      <c r="E3005">
        <v>6142433</v>
      </c>
    </row>
    <row r="3006" spans="1:5" x14ac:dyDescent="0.2">
      <c r="A3006" t="s">
        <v>392</v>
      </c>
      <c r="B3006" s="243" t="s">
        <v>393</v>
      </c>
      <c r="C3006" t="s">
        <v>281</v>
      </c>
      <c r="D3006" t="s">
        <v>282</v>
      </c>
      <c r="E3006">
        <v>6142440</v>
      </c>
    </row>
    <row r="3007" spans="1:5" x14ac:dyDescent="0.2">
      <c r="A3007" t="s">
        <v>392</v>
      </c>
      <c r="B3007" s="243" t="s">
        <v>393</v>
      </c>
      <c r="C3007" t="s">
        <v>283</v>
      </c>
      <c r="D3007" t="s">
        <v>284</v>
      </c>
      <c r="E3007">
        <v>6142434</v>
      </c>
    </row>
    <row r="3008" spans="1:5" x14ac:dyDescent="0.2">
      <c r="A3008" t="s">
        <v>392</v>
      </c>
      <c r="B3008" s="243" t="s">
        <v>393</v>
      </c>
      <c r="C3008" t="s">
        <v>285</v>
      </c>
      <c r="D3008" t="s">
        <v>286</v>
      </c>
      <c r="E3008">
        <v>6146100</v>
      </c>
    </row>
    <row r="3009" spans="1:5" x14ac:dyDescent="0.2">
      <c r="A3009" t="s">
        <v>392</v>
      </c>
      <c r="B3009" s="243" t="s">
        <v>393</v>
      </c>
      <c r="C3009" t="s">
        <v>287</v>
      </c>
      <c r="D3009" t="s">
        <v>288</v>
      </c>
      <c r="E3009">
        <v>6140000</v>
      </c>
    </row>
    <row r="3010" spans="1:5" x14ac:dyDescent="0.2">
      <c r="A3010" t="s">
        <v>392</v>
      </c>
      <c r="B3010" s="243" t="s">
        <v>393</v>
      </c>
      <c r="C3010" t="s">
        <v>289</v>
      </c>
      <c r="D3010" t="s">
        <v>290</v>
      </c>
      <c r="E3010">
        <v>6121600</v>
      </c>
    </row>
    <row r="3011" spans="1:5" x14ac:dyDescent="0.2">
      <c r="A3011" t="s">
        <v>392</v>
      </c>
      <c r="B3011" s="243" t="s">
        <v>393</v>
      </c>
      <c r="C3011" t="s">
        <v>291</v>
      </c>
      <c r="D3011" t="s">
        <v>292</v>
      </c>
      <c r="E3011">
        <v>6151110</v>
      </c>
    </row>
    <row r="3012" spans="1:5" x14ac:dyDescent="0.2">
      <c r="A3012" t="s">
        <v>392</v>
      </c>
      <c r="B3012" s="243" t="s">
        <v>393</v>
      </c>
      <c r="C3012" t="s">
        <v>293</v>
      </c>
      <c r="D3012" t="s">
        <v>294</v>
      </c>
      <c r="E3012">
        <v>6140200</v>
      </c>
    </row>
    <row r="3013" spans="1:5" x14ac:dyDescent="0.2">
      <c r="A3013" t="s">
        <v>392</v>
      </c>
      <c r="B3013" s="243" t="s">
        <v>393</v>
      </c>
      <c r="C3013" t="s">
        <v>295</v>
      </c>
      <c r="D3013" t="s">
        <v>296</v>
      </c>
      <c r="E3013">
        <v>6111000</v>
      </c>
    </row>
    <row r="3014" spans="1:5" x14ac:dyDescent="0.2">
      <c r="A3014" t="s">
        <v>392</v>
      </c>
      <c r="B3014" s="243" t="s">
        <v>393</v>
      </c>
      <c r="C3014" t="s">
        <v>297</v>
      </c>
      <c r="D3014" t="s">
        <v>298</v>
      </c>
      <c r="E3014">
        <v>6170100</v>
      </c>
    </row>
    <row r="3015" spans="1:5" x14ac:dyDescent="0.2">
      <c r="A3015" t="s">
        <v>392</v>
      </c>
      <c r="B3015" s="243" t="s">
        <v>393</v>
      </c>
      <c r="C3015" t="s">
        <v>299</v>
      </c>
      <c r="D3015" t="s">
        <v>300</v>
      </c>
      <c r="E3015">
        <v>6170110</v>
      </c>
    </row>
    <row r="3016" spans="1:5" x14ac:dyDescent="0.2">
      <c r="A3016" t="s">
        <v>392</v>
      </c>
      <c r="B3016" s="243" t="s">
        <v>393</v>
      </c>
      <c r="C3016" t="s">
        <v>301</v>
      </c>
      <c r="D3016" t="s">
        <v>302</v>
      </c>
      <c r="E3016">
        <v>6181400</v>
      </c>
    </row>
    <row r="3017" spans="1:5" x14ac:dyDescent="0.2">
      <c r="A3017" t="s">
        <v>392</v>
      </c>
      <c r="B3017" s="243" t="s">
        <v>393</v>
      </c>
      <c r="C3017" t="s">
        <v>303</v>
      </c>
      <c r="D3017" t="s">
        <v>304</v>
      </c>
      <c r="E3017">
        <v>6181500</v>
      </c>
    </row>
    <row r="3018" spans="1:5" x14ac:dyDescent="0.2">
      <c r="A3018" t="s">
        <v>392</v>
      </c>
      <c r="B3018" s="243" t="s">
        <v>393</v>
      </c>
      <c r="C3018" t="s">
        <v>305</v>
      </c>
      <c r="D3018" t="s">
        <v>306</v>
      </c>
      <c r="E3018">
        <v>6110610</v>
      </c>
    </row>
    <row r="3019" spans="1:5" x14ac:dyDescent="0.2">
      <c r="A3019" t="s">
        <v>392</v>
      </c>
      <c r="B3019" s="243" t="s">
        <v>393</v>
      </c>
      <c r="C3019" t="s">
        <v>307</v>
      </c>
      <c r="D3019" t="s">
        <v>308</v>
      </c>
      <c r="E3019">
        <v>6122340</v>
      </c>
    </row>
    <row r="3020" spans="1:5" x14ac:dyDescent="0.2">
      <c r="A3020" t="s">
        <v>392</v>
      </c>
      <c r="B3020" s="243" t="s">
        <v>393</v>
      </c>
      <c r="C3020" t="s">
        <v>309</v>
      </c>
      <c r="D3020" t="s">
        <v>310</v>
      </c>
      <c r="E3020">
        <v>4190170</v>
      </c>
    </row>
    <row r="3021" spans="1:5" x14ac:dyDescent="0.2">
      <c r="A3021" t="s">
        <v>392</v>
      </c>
      <c r="B3021" s="243" t="s">
        <v>393</v>
      </c>
      <c r="C3021" t="s">
        <v>311</v>
      </c>
      <c r="D3021" t="s">
        <v>312</v>
      </c>
      <c r="E3021">
        <v>4190430</v>
      </c>
    </row>
    <row r="3022" spans="1:5" x14ac:dyDescent="0.2">
      <c r="A3022" t="s">
        <v>392</v>
      </c>
      <c r="B3022" s="243" t="s">
        <v>393</v>
      </c>
      <c r="C3022" t="s">
        <v>313</v>
      </c>
      <c r="D3022" t="s">
        <v>314</v>
      </c>
      <c r="E3022">
        <v>6181510</v>
      </c>
    </row>
    <row r="3023" spans="1:5" x14ac:dyDescent="0.2">
      <c r="A3023" t="s">
        <v>392</v>
      </c>
      <c r="B3023" s="243" t="s">
        <v>393</v>
      </c>
      <c r="C3023" t="s">
        <v>315</v>
      </c>
      <c r="D3023" t="s">
        <v>316</v>
      </c>
      <c r="E3023">
        <v>6180210</v>
      </c>
    </row>
    <row r="3024" spans="1:5" x14ac:dyDescent="0.2">
      <c r="A3024" t="s">
        <v>392</v>
      </c>
      <c r="B3024" s="243" t="s">
        <v>393</v>
      </c>
      <c r="C3024" t="s">
        <v>317</v>
      </c>
      <c r="D3024" t="s">
        <v>318</v>
      </c>
      <c r="E3024">
        <v>6180200</v>
      </c>
    </row>
    <row r="3025" spans="1:5" x14ac:dyDescent="0.2">
      <c r="A3025" t="s">
        <v>392</v>
      </c>
      <c r="B3025" s="243" t="s">
        <v>393</v>
      </c>
      <c r="C3025" t="s">
        <v>319</v>
      </c>
      <c r="D3025" t="s">
        <v>320</v>
      </c>
      <c r="E3025">
        <v>6180230</v>
      </c>
    </row>
    <row r="3026" spans="1:5" x14ac:dyDescent="0.2">
      <c r="A3026" t="s">
        <v>392</v>
      </c>
      <c r="B3026" s="243" t="s">
        <v>393</v>
      </c>
      <c r="C3026" t="s">
        <v>321</v>
      </c>
      <c r="D3026" t="s">
        <v>272</v>
      </c>
      <c r="E3026">
        <v>6180260</v>
      </c>
    </row>
    <row r="3027" spans="1:5" x14ac:dyDescent="0.2">
      <c r="A3027" t="s">
        <v>392</v>
      </c>
      <c r="B3027" s="243" t="s">
        <v>393</v>
      </c>
      <c r="C3027" t="s">
        <v>322</v>
      </c>
      <c r="D3027" t="s">
        <v>323</v>
      </c>
      <c r="E3027">
        <v>6180261</v>
      </c>
    </row>
    <row r="3028" spans="1:5" x14ac:dyDescent="0.2">
      <c r="A3028" t="s">
        <v>392</v>
      </c>
      <c r="B3028" s="243" t="s">
        <v>393</v>
      </c>
      <c r="C3028" t="s">
        <v>324</v>
      </c>
      <c r="D3028" t="s">
        <v>325</v>
      </c>
      <c r="E3028">
        <v>6180262</v>
      </c>
    </row>
    <row r="3029" spans="1:5" x14ac:dyDescent="0.2">
      <c r="A3029" t="s">
        <v>392</v>
      </c>
      <c r="B3029" s="243" t="s">
        <v>393</v>
      </c>
      <c r="C3029" t="s">
        <v>326</v>
      </c>
      <c r="D3029" t="s">
        <v>280</v>
      </c>
      <c r="E3029">
        <v>6180263</v>
      </c>
    </row>
    <row r="3030" spans="1:5" x14ac:dyDescent="0.2">
      <c r="A3030" t="s">
        <v>392</v>
      </c>
      <c r="B3030" s="243" t="s">
        <v>393</v>
      </c>
      <c r="C3030" t="s">
        <v>327</v>
      </c>
      <c r="D3030" t="s">
        <v>328</v>
      </c>
      <c r="E3030">
        <v>6180264</v>
      </c>
    </row>
    <row r="3031" spans="1:5" x14ac:dyDescent="0.2">
      <c r="A3031" t="s">
        <v>394</v>
      </c>
      <c r="B3031" s="243" t="e">
        <f>VLOOKUP(A3031,'Web Based Remittances'!A:C,3,0)</f>
        <v>#N/A</v>
      </c>
      <c r="C3031" t="s">
        <v>200</v>
      </c>
      <c r="D3031" t="s">
        <v>201</v>
      </c>
      <c r="E3031">
        <v>4190105</v>
      </c>
    </row>
    <row r="3032" spans="1:5" x14ac:dyDescent="0.2">
      <c r="A3032" t="s">
        <v>394</v>
      </c>
      <c r="B3032" s="243" t="e">
        <f>VLOOKUP(A3032,'Web Based Remittances'!A:C,3,0)</f>
        <v>#N/A</v>
      </c>
      <c r="C3032" t="s">
        <v>202</v>
      </c>
      <c r="D3032" t="s">
        <v>203</v>
      </c>
      <c r="E3032">
        <v>4190110</v>
      </c>
    </row>
    <row r="3033" spans="1:5" x14ac:dyDescent="0.2">
      <c r="A3033" t="s">
        <v>394</v>
      </c>
      <c r="B3033" s="243" t="e">
        <f>VLOOKUP(A3033,'Web Based Remittances'!A:C,3,0)</f>
        <v>#N/A</v>
      </c>
      <c r="C3033" t="s">
        <v>204</v>
      </c>
      <c r="D3033" t="s">
        <v>205</v>
      </c>
      <c r="E3033">
        <v>4190120</v>
      </c>
    </row>
    <row r="3034" spans="1:5" x14ac:dyDescent="0.2">
      <c r="A3034" t="s">
        <v>394</v>
      </c>
      <c r="B3034" s="243" t="e">
        <f>VLOOKUP(A3034,'Web Based Remittances'!A:C,3,0)</f>
        <v>#N/A</v>
      </c>
      <c r="C3034" t="s">
        <v>206</v>
      </c>
      <c r="D3034" t="s">
        <v>207</v>
      </c>
      <c r="E3034">
        <v>4190140</v>
      </c>
    </row>
    <row r="3035" spans="1:5" x14ac:dyDescent="0.2">
      <c r="A3035" t="s">
        <v>394</v>
      </c>
      <c r="B3035" s="243" t="e">
        <f>VLOOKUP(A3035,'Web Based Remittances'!A:C,3,0)</f>
        <v>#N/A</v>
      </c>
      <c r="C3035" t="s">
        <v>208</v>
      </c>
      <c r="D3035" t="s">
        <v>209</v>
      </c>
      <c r="E3035">
        <v>4190160</v>
      </c>
    </row>
    <row r="3036" spans="1:5" x14ac:dyDescent="0.2">
      <c r="A3036" t="s">
        <v>394</v>
      </c>
      <c r="B3036" s="243" t="e">
        <f>VLOOKUP(A3036,'Web Based Remittances'!A:C,3,0)</f>
        <v>#N/A</v>
      </c>
      <c r="C3036" t="s">
        <v>210</v>
      </c>
      <c r="D3036" t="s">
        <v>211</v>
      </c>
      <c r="E3036">
        <v>4190390</v>
      </c>
    </row>
    <row r="3037" spans="1:5" x14ac:dyDescent="0.2">
      <c r="A3037" t="s">
        <v>394</v>
      </c>
      <c r="B3037" s="243" t="e">
        <f>VLOOKUP(A3037,'Web Based Remittances'!A:C,3,0)</f>
        <v>#N/A</v>
      </c>
      <c r="C3037" t="s">
        <v>212</v>
      </c>
      <c r="D3037" t="s">
        <v>213</v>
      </c>
      <c r="E3037">
        <v>4191900</v>
      </c>
    </row>
    <row r="3038" spans="1:5" x14ac:dyDescent="0.2">
      <c r="A3038" t="s">
        <v>394</v>
      </c>
      <c r="B3038" s="243" t="e">
        <f>VLOOKUP(A3038,'Web Based Remittances'!A:C,3,0)</f>
        <v>#N/A</v>
      </c>
      <c r="C3038" t="s">
        <v>214</v>
      </c>
      <c r="D3038" t="s">
        <v>215</v>
      </c>
      <c r="E3038">
        <v>4191100</v>
      </c>
    </row>
    <row r="3039" spans="1:5" x14ac:dyDescent="0.2">
      <c r="A3039" t="s">
        <v>394</v>
      </c>
      <c r="B3039" s="243" t="e">
        <f>VLOOKUP(A3039,'Web Based Remittances'!A:C,3,0)</f>
        <v>#N/A</v>
      </c>
      <c r="C3039" t="s">
        <v>216</v>
      </c>
      <c r="D3039" t="s">
        <v>217</v>
      </c>
      <c r="E3039">
        <v>4191110</v>
      </c>
    </row>
    <row r="3040" spans="1:5" x14ac:dyDescent="0.2">
      <c r="A3040" t="s">
        <v>394</v>
      </c>
      <c r="B3040" s="243" t="e">
        <f>VLOOKUP(A3040,'Web Based Remittances'!A:C,3,0)</f>
        <v>#N/A</v>
      </c>
      <c r="C3040" t="s">
        <v>218</v>
      </c>
      <c r="D3040" t="s">
        <v>219</v>
      </c>
      <c r="E3040">
        <v>4191600</v>
      </c>
    </row>
    <row r="3041" spans="1:5" x14ac:dyDescent="0.2">
      <c r="A3041" t="s">
        <v>394</v>
      </c>
      <c r="B3041" s="243" t="e">
        <f>VLOOKUP(A3041,'Web Based Remittances'!A:C,3,0)</f>
        <v>#N/A</v>
      </c>
      <c r="C3041" t="s">
        <v>220</v>
      </c>
      <c r="D3041" t="s">
        <v>221</v>
      </c>
      <c r="E3041">
        <v>4191610</v>
      </c>
    </row>
    <row r="3042" spans="1:5" x14ac:dyDescent="0.2">
      <c r="A3042" t="s">
        <v>394</v>
      </c>
      <c r="B3042" s="243" t="e">
        <f>VLOOKUP(A3042,'Web Based Remittances'!A:C,3,0)</f>
        <v>#N/A</v>
      </c>
      <c r="C3042" t="s">
        <v>222</v>
      </c>
      <c r="D3042" t="s">
        <v>223</v>
      </c>
      <c r="E3042">
        <v>4190410</v>
      </c>
    </row>
    <row r="3043" spans="1:5" x14ac:dyDescent="0.2">
      <c r="A3043" t="s">
        <v>394</v>
      </c>
      <c r="B3043" s="243" t="e">
        <f>VLOOKUP(A3043,'Web Based Remittances'!A:C,3,0)</f>
        <v>#N/A</v>
      </c>
      <c r="C3043" t="s">
        <v>224</v>
      </c>
      <c r="D3043" t="s">
        <v>225</v>
      </c>
      <c r="E3043">
        <v>4190420</v>
      </c>
    </row>
    <row r="3044" spans="1:5" x14ac:dyDescent="0.2">
      <c r="A3044" t="s">
        <v>394</v>
      </c>
      <c r="B3044" s="243" t="e">
        <f>VLOOKUP(A3044,'Web Based Remittances'!A:C,3,0)</f>
        <v>#N/A</v>
      </c>
      <c r="C3044" t="s">
        <v>226</v>
      </c>
      <c r="D3044" t="s">
        <v>227</v>
      </c>
      <c r="E3044">
        <v>4190200</v>
      </c>
    </row>
    <row r="3045" spans="1:5" x14ac:dyDescent="0.2">
      <c r="A3045" t="s">
        <v>394</v>
      </c>
      <c r="B3045" s="243" t="e">
        <f>VLOOKUP(A3045,'Web Based Remittances'!A:C,3,0)</f>
        <v>#N/A</v>
      </c>
      <c r="C3045" t="s">
        <v>228</v>
      </c>
      <c r="D3045" t="s">
        <v>229</v>
      </c>
      <c r="E3045">
        <v>4190386</v>
      </c>
    </row>
    <row r="3046" spans="1:5" x14ac:dyDescent="0.2">
      <c r="A3046" t="s">
        <v>394</v>
      </c>
      <c r="B3046" s="243" t="e">
        <f>VLOOKUP(A3046,'Web Based Remittances'!A:C,3,0)</f>
        <v>#N/A</v>
      </c>
      <c r="C3046" t="s">
        <v>230</v>
      </c>
      <c r="D3046" t="s">
        <v>231</v>
      </c>
      <c r="E3046">
        <v>4190387</v>
      </c>
    </row>
    <row r="3047" spans="1:5" x14ac:dyDescent="0.2">
      <c r="A3047" t="s">
        <v>394</v>
      </c>
      <c r="B3047" s="243" t="e">
        <f>VLOOKUP(A3047,'Web Based Remittances'!A:C,3,0)</f>
        <v>#N/A</v>
      </c>
      <c r="C3047" t="s">
        <v>232</v>
      </c>
      <c r="D3047" t="s">
        <v>233</v>
      </c>
      <c r="E3047">
        <v>4190388</v>
      </c>
    </row>
    <row r="3048" spans="1:5" x14ac:dyDescent="0.2">
      <c r="A3048" t="s">
        <v>394</v>
      </c>
      <c r="B3048" s="243" t="e">
        <f>VLOOKUP(A3048,'Web Based Remittances'!A:C,3,0)</f>
        <v>#N/A</v>
      </c>
      <c r="C3048" t="s">
        <v>234</v>
      </c>
      <c r="D3048" t="s">
        <v>235</v>
      </c>
      <c r="E3048">
        <v>4190380</v>
      </c>
    </row>
    <row r="3049" spans="1:5" x14ac:dyDescent="0.2">
      <c r="A3049" t="s">
        <v>394</v>
      </c>
      <c r="B3049" s="243" t="e">
        <f>VLOOKUP(A3049,'Web Based Remittances'!A:C,3,0)</f>
        <v>#N/A</v>
      </c>
      <c r="C3049" t="s">
        <v>236</v>
      </c>
      <c r="D3049" t="s">
        <v>237</v>
      </c>
      <c r="E3049">
        <v>4190205</v>
      </c>
    </row>
    <row r="3050" spans="1:5" x14ac:dyDescent="0.2">
      <c r="A3050" t="s">
        <v>394</v>
      </c>
      <c r="B3050" s="243" t="e">
        <f>VLOOKUP(A3050,'Web Based Remittances'!A:C,3,0)</f>
        <v>#N/A</v>
      </c>
      <c r="C3050" t="s">
        <v>238</v>
      </c>
      <c r="D3050" t="s">
        <v>239</v>
      </c>
      <c r="E3050">
        <v>4190210</v>
      </c>
    </row>
    <row r="3051" spans="1:5" x14ac:dyDescent="0.2">
      <c r="A3051" t="s">
        <v>394</v>
      </c>
      <c r="B3051" s="243" t="e">
        <f>VLOOKUP(A3051,'Web Based Remittances'!A:C,3,0)</f>
        <v>#N/A</v>
      </c>
      <c r="C3051" t="s">
        <v>14</v>
      </c>
      <c r="D3051" t="s">
        <v>240</v>
      </c>
      <c r="E3051">
        <v>6110000</v>
      </c>
    </row>
    <row r="3052" spans="1:5" x14ac:dyDescent="0.2">
      <c r="A3052" t="s">
        <v>394</v>
      </c>
      <c r="B3052" s="243" t="e">
        <f>VLOOKUP(A3052,'Web Based Remittances'!A:C,3,0)</f>
        <v>#N/A</v>
      </c>
      <c r="C3052" t="s">
        <v>23</v>
      </c>
      <c r="D3052" t="s">
        <v>241</v>
      </c>
      <c r="E3052">
        <v>6110020</v>
      </c>
    </row>
    <row r="3053" spans="1:5" x14ac:dyDescent="0.2">
      <c r="A3053" t="s">
        <v>394</v>
      </c>
      <c r="B3053" s="243" t="e">
        <f>VLOOKUP(A3053,'Web Based Remittances'!A:C,3,0)</f>
        <v>#N/A</v>
      </c>
      <c r="C3053" t="s">
        <v>31</v>
      </c>
      <c r="D3053" t="s">
        <v>242</v>
      </c>
      <c r="E3053">
        <v>6110600</v>
      </c>
    </row>
    <row r="3054" spans="1:5" x14ac:dyDescent="0.2">
      <c r="A3054" t="s">
        <v>394</v>
      </c>
      <c r="B3054" s="243" t="e">
        <f>VLOOKUP(A3054,'Web Based Remittances'!A:C,3,0)</f>
        <v>#N/A</v>
      </c>
      <c r="C3054" t="s">
        <v>38</v>
      </c>
      <c r="D3054" t="s">
        <v>243</v>
      </c>
      <c r="E3054">
        <v>6110720</v>
      </c>
    </row>
    <row r="3055" spans="1:5" x14ac:dyDescent="0.2">
      <c r="A3055" t="s">
        <v>394</v>
      </c>
      <c r="B3055" s="243" t="e">
        <f>VLOOKUP(A3055,'Web Based Remittances'!A:C,3,0)</f>
        <v>#N/A</v>
      </c>
      <c r="C3055" t="s">
        <v>42</v>
      </c>
      <c r="D3055" t="s">
        <v>244</v>
      </c>
      <c r="E3055">
        <v>6110860</v>
      </c>
    </row>
    <row r="3056" spans="1:5" x14ac:dyDescent="0.2">
      <c r="A3056" t="s">
        <v>394</v>
      </c>
      <c r="B3056" s="243" t="e">
        <f>VLOOKUP(A3056,'Web Based Remittances'!A:C,3,0)</f>
        <v>#N/A</v>
      </c>
      <c r="C3056" t="s">
        <v>46</v>
      </c>
      <c r="D3056" t="s">
        <v>245</v>
      </c>
      <c r="E3056">
        <v>6110800</v>
      </c>
    </row>
    <row r="3057" spans="1:5" x14ac:dyDescent="0.2">
      <c r="A3057" t="s">
        <v>394</v>
      </c>
      <c r="B3057" s="243" t="e">
        <f>VLOOKUP(A3057,'Web Based Remittances'!A:C,3,0)</f>
        <v>#N/A</v>
      </c>
      <c r="C3057" t="s">
        <v>50</v>
      </c>
      <c r="D3057" t="s">
        <v>246</v>
      </c>
      <c r="E3057">
        <v>6110640</v>
      </c>
    </row>
    <row r="3058" spans="1:5" x14ac:dyDescent="0.2">
      <c r="A3058" t="s">
        <v>394</v>
      </c>
      <c r="B3058" s="243" t="e">
        <f>VLOOKUP(A3058,'Web Based Remittances'!A:C,3,0)</f>
        <v>#N/A</v>
      </c>
      <c r="C3058" t="s">
        <v>247</v>
      </c>
      <c r="D3058" t="s">
        <v>248</v>
      </c>
      <c r="E3058">
        <v>6116300</v>
      </c>
    </row>
    <row r="3059" spans="1:5" x14ac:dyDescent="0.2">
      <c r="A3059" t="s">
        <v>394</v>
      </c>
      <c r="B3059" s="243" t="e">
        <f>VLOOKUP(A3059,'Web Based Remittances'!A:C,3,0)</f>
        <v>#N/A</v>
      </c>
      <c r="C3059" t="s">
        <v>249</v>
      </c>
      <c r="D3059" t="s">
        <v>250</v>
      </c>
      <c r="E3059">
        <v>6116200</v>
      </c>
    </row>
    <row r="3060" spans="1:5" x14ac:dyDescent="0.2">
      <c r="A3060" t="s">
        <v>394</v>
      </c>
      <c r="B3060" s="243" t="e">
        <f>VLOOKUP(A3060,'Web Based Remittances'!A:C,3,0)</f>
        <v>#N/A</v>
      </c>
      <c r="C3060" t="s">
        <v>251</v>
      </c>
      <c r="D3060" t="s">
        <v>252</v>
      </c>
      <c r="E3060">
        <v>6116610</v>
      </c>
    </row>
    <row r="3061" spans="1:5" x14ac:dyDescent="0.2">
      <c r="A3061" t="s">
        <v>394</v>
      </c>
      <c r="B3061" s="243" t="e">
        <f>VLOOKUP(A3061,'Web Based Remittances'!A:C,3,0)</f>
        <v>#N/A</v>
      </c>
      <c r="C3061" t="s">
        <v>253</v>
      </c>
      <c r="D3061" t="s">
        <v>254</v>
      </c>
      <c r="E3061">
        <v>6116600</v>
      </c>
    </row>
    <row r="3062" spans="1:5" x14ac:dyDescent="0.2">
      <c r="A3062" t="s">
        <v>394</v>
      </c>
      <c r="B3062" s="243" t="e">
        <f>VLOOKUP(A3062,'Web Based Remittances'!A:C,3,0)</f>
        <v>#N/A</v>
      </c>
      <c r="C3062" t="s">
        <v>255</v>
      </c>
      <c r="D3062" t="s">
        <v>256</v>
      </c>
      <c r="E3062">
        <v>6121000</v>
      </c>
    </row>
    <row r="3063" spans="1:5" x14ac:dyDescent="0.2">
      <c r="A3063" t="s">
        <v>394</v>
      </c>
      <c r="B3063" s="243" t="e">
        <f>VLOOKUP(A3063,'Web Based Remittances'!A:C,3,0)</f>
        <v>#N/A</v>
      </c>
      <c r="C3063" t="s">
        <v>257</v>
      </c>
      <c r="D3063" t="s">
        <v>258</v>
      </c>
      <c r="E3063">
        <v>6122310</v>
      </c>
    </row>
    <row r="3064" spans="1:5" x14ac:dyDescent="0.2">
      <c r="A3064" t="s">
        <v>394</v>
      </c>
      <c r="B3064" s="243" t="e">
        <f>VLOOKUP(A3064,'Web Based Remittances'!A:C,3,0)</f>
        <v>#N/A</v>
      </c>
      <c r="C3064" t="s">
        <v>259</v>
      </c>
      <c r="D3064" t="s">
        <v>260</v>
      </c>
      <c r="E3064">
        <v>6122110</v>
      </c>
    </row>
    <row r="3065" spans="1:5" x14ac:dyDescent="0.2">
      <c r="A3065" t="s">
        <v>394</v>
      </c>
      <c r="B3065" s="243" t="e">
        <f>VLOOKUP(A3065,'Web Based Remittances'!A:C,3,0)</f>
        <v>#N/A</v>
      </c>
      <c r="C3065" t="s">
        <v>261</v>
      </c>
      <c r="D3065" t="s">
        <v>262</v>
      </c>
      <c r="E3065">
        <v>6120800</v>
      </c>
    </row>
    <row r="3066" spans="1:5" x14ac:dyDescent="0.2">
      <c r="A3066" t="s">
        <v>394</v>
      </c>
      <c r="B3066" s="243" t="e">
        <f>VLOOKUP(A3066,'Web Based Remittances'!A:C,3,0)</f>
        <v>#N/A</v>
      </c>
      <c r="C3066" t="s">
        <v>263</v>
      </c>
      <c r="D3066" t="s">
        <v>264</v>
      </c>
      <c r="E3066">
        <v>6120220</v>
      </c>
    </row>
    <row r="3067" spans="1:5" x14ac:dyDescent="0.2">
      <c r="A3067" t="s">
        <v>394</v>
      </c>
      <c r="B3067" s="243" t="e">
        <f>VLOOKUP(A3067,'Web Based Remittances'!A:C,3,0)</f>
        <v>#N/A</v>
      </c>
      <c r="C3067" t="s">
        <v>265</v>
      </c>
      <c r="D3067" t="s">
        <v>266</v>
      </c>
      <c r="E3067">
        <v>6120600</v>
      </c>
    </row>
    <row r="3068" spans="1:5" x14ac:dyDescent="0.2">
      <c r="A3068" t="s">
        <v>394</v>
      </c>
      <c r="B3068" s="243" t="e">
        <f>VLOOKUP(A3068,'Web Based Remittances'!A:C,3,0)</f>
        <v>#N/A</v>
      </c>
      <c r="C3068" t="s">
        <v>267</v>
      </c>
      <c r="D3068" t="s">
        <v>268</v>
      </c>
      <c r="E3068">
        <v>6120400</v>
      </c>
    </row>
    <row r="3069" spans="1:5" x14ac:dyDescent="0.2">
      <c r="A3069" t="s">
        <v>394</v>
      </c>
      <c r="B3069" s="243" t="e">
        <f>VLOOKUP(A3069,'Web Based Remittances'!A:C,3,0)</f>
        <v>#N/A</v>
      </c>
      <c r="C3069" t="s">
        <v>269</v>
      </c>
      <c r="D3069" t="s">
        <v>270</v>
      </c>
      <c r="E3069">
        <v>6140130</v>
      </c>
    </row>
    <row r="3070" spans="1:5" x14ac:dyDescent="0.2">
      <c r="A3070" t="s">
        <v>394</v>
      </c>
      <c r="B3070" s="243" t="e">
        <f>VLOOKUP(A3070,'Web Based Remittances'!A:C,3,0)</f>
        <v>#N/A</v>
      </c>
      <c r="C3070" t="s">
        <v>271</v>
      </c>
      <c r="D3070" t="s">
        <v>272</v>
      </c>
      <c r="E3070">
        <v>6142460</v>
      </c>
    </row>
    <row r="3071" spans="1:5" x14ac:dyDescent="0.2">
      <c r="A3071" t="s">
        <v>394</v>
      </c>
      <c r="B3071" s="243" t="e">
        <f>VLOOKUP(A3071,'Web Based Remittances'!A:C,3,0)</f>
        <v>#N/A</v>
      </c>
      <c r="C3071" t="s">
        <v>273</v>
      </c>
      <c r="D3071" t="s">
        <v>274</v>
      </c>
      <c r="E3071">
        <v>6142431</v>
      </c>
    </row>
    <row r="3072" spans="1:5" x14ac:dyDescent="0.2">
      <c r="A3072" t="s">
        <v>394</v>
      </c>
      <c r="B3072" s="243" t="e">
        <f>VLOOKUP(A3072,'Web Based Remittances'!A:C,3,0)</f>
        <v>#N/A</v>
      </c>
      <c r="C3072" t="s">
        <v>275</v>
      </c>
      <c r="D3072" t="s">
        <v>276</v>
      </c>
      <c r="E3072">
        <v>6142432</v>
      </c>
    </row>
    <row r="3073" spans="1:5" x14ac:dyDescent="0.2">
      <c r="A3073" t="s">
        <v>394</v>
      </c>
      <c r="B3073" s="243" t="e">
        <f>VLOOKUP(A3073,'Web Based Remittances'!A:C,3,0)</f>
        <v>#N/A</v>
      </c>
      <c r="C3073" t="s">
        <v>277</v>
      </c>
      <c r="D3073" t="s">
        <v>278</v>
      </c>
      <c r="E3073">
        <v>6142430</v>
      </c>
    </row>
    <row r="3074" spans="1:5" x14ac:dyDescent="0.2">
      <c r="A3074" t="s">
        <v>394</v>
      </c>
      <c r="B3074" s="243" t="e">
        <f>VLOOKUP(A3074,'Web Based Remittances'!A:C,3,0)</f>
        <v>#N/A</v>
      </c>
      <c r="C3074" t="s">
        <v>279</v>
      </c>
      <c r="D3074" t="s">
        <v>280</v>
      </c>
      <c r="E3074">
        <v>6142433</v>
      </c>
    </row>
    <row r="3075" spans="1:5" x14ac:dyDescent="0.2">
      <c r="A3075" t="s">
        <v>394</v>
      </c>
      <c r="B3075" s="243" t="e">
        <f>VLOOKUP(A3075,'Web Based Remittances'!A:C,3,0)</f>
        <v>#N/A</v>
      </c>
      <c r="C3075" t="s">
        <v>281</v>
      </c>
      <c r="D3075" t="s">
        <v>282</v>
      </c>
      <c r="E3075">
        <v>6142440</v>
      </c>
    </row>
    <row r="3076" spans="1:5" x14ac:dyDescent="0.2">
      <c r="A3076" t="s">
        <v>394</v>
      </c>
      <c r="B3076" s="243" t="e">
        <f>VLOOKUP(A3076,'Web Based Remittances'!A:C,3,0)</f>
        <v>#N/A</v>
      </c>
      <c r="C3076" t="s">
        <v>283</v>
      </c>
      <c r="D3076" t="s">
        <v>284</v>
      </c>
      <c r="E3076">
        <v>6142434</v>
      </c>
    </row>
    <row r="3077" spans="1:5" x14ac:dyDescent="0.2">
      <c r="A3077" t="s">
        <v>394</v>
      </c>
      <c r="B3077" s="243" t="e">
        <f>VLOOKUP(A3077,'Web Based Remittances'!A:C,3,0)</f>
        <v>#N/A</v>
      </c>
      <c r="C3077" t="s">
        <v>285</v>
      </c>
      <c r="D3077" t="s">
        <v>286</v>
      </c>
      <c r="E3077">
        <v>6146100</v>
      </c>
    </row>
    <row r="3078" spans="1:5" x14ac:dyDescent="0.2">
      <c r="A3078" t="s">
        <v>394</v>
      </c>
      <c r="B3078" s="243" t="e">
        <f>VLOOKUP(A3078,'Web Based Remittances'!A:C,3,0)</f>
        <v>#N/A</v>
      </c>
      <c r="C3078" t="s">
        <v>287</v>
      </c>
      <c r="D3078" t="s">
        <v>288</v>
      </c>
      <c r="E3078">
        <v>6140000</v>
      </c>
    </row>
    <row r="3079" spans="1:5" x14ac:dyDescent="0.2">
      <c r="A3079" t="s">
        <v>394</v>
      </c>
      <c r="B3079" s="243" t="e">
        <f>VLOOKUP(A3079,'Web Based Remittances'!A:C,3,0)</f>
        <v>#N/A</v>
      </c>
      <c r="C3079" t="s">
        <v>289</v>
      </c>
      <c r="D3079" t="s">
        <v>290</v>
      </c>
      <c r="E3079">
        <v>6121600</v>
      </c>
    </row>
    <row r="3080" spans="1:5" x14ac:dyDescent="0.2">
      <c r="A3080" t="s">
        <v>394</v>
      </c>
      <c r="B3080" s="243" t="e">
        <f>VLOOKUP(A3080,'Web Based Remittances'!A:C,3,0)</f>
        <v>#N/A</v>
      </c>
      <c r="C3080" t="s">
        <v>291</v>
      </c>
      <c r="D3080" t="s">
        <v>292</v>
      </c>
      <c r="E3080">
        <v>6151110</v>
      </c>
    </row>
    <row r="3081" spans="1:5" x14ac:dyDescent="0.2">
      <c r="A3081" t="s">
        <v>394</v>
      </c>
      <c r="B3081" s="243" t="e">
        <f>VLOOKUP(A3081,'Web Based Remittances'!A:C,3,0)</f>
        <v>#N/A</v>
      </c>
      <c r="C3081" t="s">
        <v>293</v>
      </c>
      <c r="D3081" t="s">
        <v>294</v>
      </c>
      <c r="E3081">
        <v>6140200</v>
      </c>
    </row>
    <row r="3082" spans="1:5" x14ac:dyDescent="0.2">
      <c r="A3082" t="s">
        <v>394</v>
      </c>
      <c r="B3082" s="243" t="e">
        <f>VLOOKUP(A3082,'Web Based Remittances'!A:C,3,0)</f>
        <v>#N/A</v>
      </c>
      <c r="C3082" t="s">
        <v>295</v>
      </c>
      <c r="D3082" t="s">
        <v>296</v>
      </c>
      <c r="E3082">
        <v>6111000</v>
      </c>
    </row>
    <row r="3083" spans="1:5" x14ac:dyDescent="0.2">
      <c r="A3083" t="s">
        <v>394</v>
      </c>
      <c r="B3083" s="243" t="e">
        <f>VLOOKUP(A3083,'Web Based Remittances'!A:C,3,0)</f>
        <v>#N/A</v>
      </c>
      <c r="C3083" t="s">
        <v>297</v>
      </c>
      <c r="D3083" t="s">
        <v>298</v>
      </c>
      <c r="E3083">
        <v>6170100</v>
      </c>
    </row>
    <row r="3084" spans="1:5" x14ac:dyDescent="0.2">
      <c r="A3084" t="s">
        <v>394</v>
      </c>
      <c r="B3084" s="243" t="e">
        <f>VLOOKUP(A3084,'Web Based Remittances'!A:C,3,0)</f>
        <v>#N/A</v>
      </c>
      <c r="C3084" t="s">
        <v>299</v>
      </c>
      <c r="D3084" t="s">
        <v>300</v>
      </c>
      <c r="E3084">
        <v>6170110</v>
      </c>
    </row>
    <row r="3085" spans="1:5" x14ac:dyDescent="0.2">
      <c r="A3085" t="s">
        <v>394</v>
      </c>
      <c r="B3085" s="243" t="e">
        <f>VLOOKUP(A3085,'Web Based Remittances'!A:C,3,0)</f>
        <v>#N/A</v>
      </c>
      <c r="C3085" t="s">
        <v>301</v>
      </c>
      <c r="D3085" t="s">
        <v>302</v>
      </c>
      <c r="E3085">
        <v>6181400</v>
      </c>
    </row>
    <row r="3086" spans="1:5" x14ac:dyDescent="0.2">
      <c r="A3086" t="s">
        <v>394</v>
      </c>
      <c r="B3086" s="243" t="e">
        <f>VLOOKUP(A3086,'Web Based Remittances'!A:C,3,0)</f>
        <v>#N/A</v>
      </c>
      <c r="C3086" t="s">
        <v>303</v>
      </c>
      <c r="D3086" t="s">
        <v>304</v>
      </c>
      <c r="E3086">
        <v>6181500</v>
      </c>
    </row>
    <row r="3087" spans="1:5" x14ac:dyDescent="0.2">
      <c r="A3087" t="s">
        <v>394</v>
      </c>
      <c r="B3087" s="243" t="e">
        <f>VLOOKUP(A3087,'Web Based Remittances'!A:C,3,0)</f>
        <v>#N/A</v>
      </c>
      <c r="C3087" t="s">
        <v>305</v>
      </c>
      <c r="D3087" t="s">
        <v>306</v>
      </c>
      <c r="E3087">
        <v>6110610</v>
      </c>
    </row>
    <row r="3088" spans="1:5" x14ac:dyDescent="0.2">
      <c r="A3088" t="s">
        <v>394</v>
      </c>
      <c r="B3088" s="243" t="e">
        <f>VLOOKUP(A3088,'Web Based Remittances'!A:C,3,0)</f>
        <v>#N/A</v>
      </c>
      <c r="C3088" t="s">
        <v>307</v>
      </c>
      <c r="D3088" t="s">
        <v>308</v>
      </c>
      <c r="E3088">
        <v>6122340</v>
      </c>
    </row>
    <row r="3089" spans="1:5" x14ac:dyDescent="0.2">
      <c r="A3089" t="s">
        <v>394</v>
      </c>
      <c r="B3089" s="243" t="e">
        <f>VLOOKUP(A3089,'Web Based Remittances'!A:C,3,0)</f>
        <v>#N/A</v>
      </c>
      <c r="C3089" t="s">
        <v>309</v>
      </c>
      <c r="D3089" t="s">
        <v>310</v>
      </c>
      <c r="E3089">
        <v>4190170</v>
      </c>
    </row>
    <row r="3090" spans="1:5" x14ac:dyDescent="0.2">
      <c r="A3090" t="s">
        <v>394</v>
      </c>
      <c r="B3090" s="243" t="e">
        <f>VLOOKUP(A3090,'Web Based Remittances'!A:C,3,0)</f>
        <v>#N/A</v>
      </c>
      <c r="C3090" t="s">
        <v>311</v>
      </c>
      <c r="D3090" t="s">
        <v>312</v>
      </c>
      <c r="E3090">
        <v>4190430</v>
      </c>
    </row>
    <row r="3091" spans="1:5" x14ac:dyDescent="0.2">
      <c r="A3091" t="s">
        <v>394</v>
      </c>
      <c r="B3091" s="243" t="e">
        <f>VLOOKUP(A3091,'Web Based Remittances'!A:C,3,0)</f>
        <v>#N/A</v>
      </c>
      <c r="C3091" t="s">
        <v>313</v>
      </c>
      <c r="D3091" t="s">
        <v>314</v>
      </c>
      <c r="E3091">
        <v>6181510</v>
      </c>
    </row>
    <row r="3092" spans="1:5" x14ac:dyDescent="0.2">
      <c r="A3092" t="s">
        <v>394</v>
      </c>
      <c r="B3092" s="243" t="e">
        <f>VLOOKUP(A3092,'Web Based Remittances'!A:C,3,0)</f>
        <v>#N/A</v>
      </c>
      <c r="C3092" t="s">
        <v>315</v>
      </c>
      <c r="D3092" t="s">
        <v>316</v>
      </c>
      <c r="E3092">
        <v>6180210</v>
      </c>
    </row>
    <row r="3093" spans="1:5" x14ac:dyDescent="0.2">
      <c r="A3093" t="s">
        <v>394</v>
      </c>
      <c r="B3093" s="243" t="e">
        <f>VLOOKUP(A3093,'Web Based Remittances'!A:C,3,0)</f>
        <v>#N/A</v>
      </c>
      <c r="C3093" t="s">
        <v>317</v>
      </c>
      <c r="D3093" t="s">
        <v>318</v>
      </c>
      <c r="E3093">
        <v>6180200</v>
      </c>
    </row>
    <row r="3094" spans="1:5" x14ac:dyDescent="0.2">
      <c r="A3094" t="s">
        <v>394</v>
      </c>
      <c r="B3094" s="243" t="e">
        <f>VLOOKUP(A3094,'Web Based Remittances'!A:C,3,0)</f>
        <v>#N/A</v>
      </c>
      <c r="C3094" t="s">
        <v>319</v>
      </c>
      <c r="D3094" t="s">
        <v>320</v>
      </c>
      <c r="E3094">
        <v>6180230</v>
      </c>
    </row>
    <row r="3095" spans="1:5" x14ac:dyDescent="0.2">
      <c r="A3095" t="s">
        <v>394</v>
      </c>
      <c r="B3095" s="243" t="e">
        <f>VLOOKUP(A3095,'Web Based Remittances'!A:C,3,0)</f>
        <v>#N/A</v>
      </c>
      <c r="C3095" t="s">
        <v>321</v>
      </c>
      <c r="D3095" t="s">
        <v>272</v>
      </c>
      <c r="E3095">
        <v>6180260</v>
      </c>
    </row>
    <row r="3096" spans="1:5" x14ac:dyDescent="0.2">
      <c r="A3096" t="s">
        <v>394</v>
      </c>
      <c r="B3096" s="243" t="e">
        <f>VLOOKUP(A3096,'Web Based Remittances'!A:C,3,0)</f>
        <v>#N/A</v>
      </c>
      <c r="C3096" t="s">
        <v>322</v>
      </c>
      <c r="D3096" t="s">
        <v>323</v>
      </c>
      <c r="E3096">
        <v>6180261</v>
      </c>
    </row>
    <row r="3097" spans="1:5" x14ac:dyDescent="0.2">
      <c r="A3097" t="s">
        <v>394</v>
      </c>
      <c r="B3097" s="243" t="e">
        <f>VLOOKUP(A3097,'Web Based Remittances'!A:C,3,0)</f>
        <v>#N/A</v>
      </c>
      <c r="C3097" t="s">
        <v>324</v>
      </c>
      <c r="D3097" t="s">
        <v>325</v>
      </c>
      <c r="E3097">
        <v>6180262</v>
      </c>
    </row>
    <row r="3098" spans="1:5" x14ac:dyDescent="0.2">
      <c r="A3098" t="s">
        <v>394</v>
      </c>
      <c r="B3098" s="243" t="e">
        <f>VLOOKUP(A3098,'Web Based Remittances'!A:C,3,0)</f>
        <v>#N/A</v>
      </c>
      <c r="C3098" t="s">
        <v>326</v>
      </c>
      <c r="D3098" t="s">
        <v>280</v>
      </c>
      <c r="E3098">
        <v>6180263</v>
      </c>
    </row>
    <row r="3099" spans="1:5" x14ac:dyDescent="0.2">
      <c r="A3099" t="s">
        <v>394</v>
      </c>
      <c r="B3099" s="243" t="e">
        <f>VLOOKUP(A3099,'Web Based Remittances'!A:C,3,0)</f>
        <v>#N/A</v>
      </c>
      <c r="C3099" t="s">
        <v>327</v>
      </c>
      <c r="D3099" t="s">
        <v>328</v>
      </c>
      <c r="E3099">
        <v>6180264</v>
      </c>
    </row>
    <row r="3100" spans="1:5" x14ac:dyDescent="0.2">
      <c r="A3100" t="s">
        <v>395</v>
      </c>
      <c r="B3100" s="243" t="str">
        <f>VLOOKUP(A3100,'Web Based Remittances'!A:C,3,0)</f>
        <v>686d673m</v>
      </c>
      <c r="C3100" t="s">
        <v>200</v>
      </c>
      <c r="D3100" t="s">
        <v>201</v>
      </c>
      <c r="E3100">
        <v>4190105</v>
      </c>
    </row>
    <row r="3101" spans="1:5" x14ac:dyDescent="0.2">
      <c r="A3101" t="s">
        <v>395</v>
      </c>
      <c r="B3101" s="243" t="str">
        <f>VLOOKUP(A3101,'Web Based Remittances'!A:C,3,0)</f>
        <v>686d673m</v>
      </c>
      <c r="C3101" t="s">
        <v>202</v>
      </c>
      <c r="D3101" t="s">
        <v>203</v>
      </c>
      <c r="E3101">
        <v>4190110</v>
      </c>
    </row>
    <row r="3102" spans="1:5" x14ac:dyDescent="0.2">
      <c r="A3102" t="s">
        <v>395</v>
      </c>
      <c r="B3102" s="243" t="str">
        <f>VLOOKUP(A3102,'Web Based Remittances'!A:C,3,0)</f>
        <v>686d673m</v>
      </c>
      <c r="C3102" t="s">
        <v>204</v>
      </c>
      <c r="D3102" t="s">
        <v>205</v>
      </c>
      <c r="E3102">
        <v>4190120</v>
      </c>
    </row>
    <row r="3103" spans="1:5" x14ac:dyDescent="0.2">
      <c r="A3103" t="s">
        <v>395</v>
      </c>
      <c r="B3103" s="243" t="str">
        <f>VLOOKUP(A3103,'Web Based Remittances'!A:C,3,0)</f>
        <v>686d673m</v>
      </c>
      <c r="C3103" t="s">
        <v>206</v>
      </c>
      <c r="D3103" t="s">
        <v>207</v>
      </c>
      <c r="E3103">
        <v>4190140</v>
      </c>
    </row>
    <row r="3104" spans="1:5" x14ac:dyDescent="0.2">
      <c r="A3104" t="s">
        <v>395</v>
      </c>
      <c r="B3104" s="243" t="str">
        <f>VLOOKUP(A3104,'Web Based Remittances'!A:C,3,0)</f>
        <v>686d673m</v>
      </c>
      <c r="C3104" t="s">
        <v>208</v>
      </c>
      <c r="D3104" t="s">
        <v>209</v>
      </c>
      <c r="E3104">
        <v>4190160</v>
      </c>
    </row>
    <row r="3105" spans="1:5" x14ac:dyDescent="0.2">
      <c r="A3105" t="s">
        <v>395</v>
      </c>
      <c r="B3105" s="243" t="str">
        <f>VLOOKUP(A3105,'Web Based Remittances'!A:C,3,0)</f>
        <v>686d673m</v>
      </c>
      <c r="C3105" t="s">
        <v>210</v>
      </c>
      <c r="D3105" t="s">
        <v>211</v>
      </c>
      <c r="E3105">
        <v>4190390</v>
      </c>
    </row>
    <row r="3106" spans="1:5" x14ac:dyDescent="0.2">
      <c r="A3106" t="s">
        <v>395</v>
      </c>
      <c r="B3106" s="243" t="str">
        <f>VLOOKUP(A3106,'Web Based Remittances'!A:C,3,0)</f>
        <v>686d673m</v>
      </c>
      <c r="C3106" t="s">
        <v>212</v>
      </c>
      <c r="D3106" t="s">
        <v>213</v>
      </c>
      <c r="E3106">
        <v>4191900</v>
      </c>
    </row>
    <row r="3107" spans="1:5" x14ac:dyDescent="0.2">
      <c r="A3107" t="s">
        <v>395</v>
      </c>
      <c r="B3107" s="243" t="str">
        <f>VLOOKUP(A3107,'Web Based Remittances'!A:C,3,0)</f>
        <v>686d673m</v>
      </c>
      <c r="C3107" t="s">
        <v>214</v>
      </c>
      <c r="D3107" t="s">
        <v>215</v>
      </c>
      <c r="E3107">
        <v>4191100</v>
      </c>
    </row>
    <row r="3108" spans="1:5" x14ac:dyDescent="0.2">
      <c r="A3108" t="s">
        <v>395</v>
      </c>
      <c r="B3108" s="243" t="str">
        <f>VLOOKUP(A3108,'Web Based Remittances'!A:C,3,0)</f>
        <v>686d673m</v>
      </c>
      <c r="C3108" t="s">
        <v>216</v>
      </c>
      <c r="D3108" t="s">
        <v>217</v>
      </c>
      <c r="E3108">
        <v>4191110</v>
      </c>
    </row>
    <row r="3109" spans="1:5" x14ac:dyDescent="0.2">
      <c r="A3109" t="s">
        <v>395</v>
      </c>
      <c r="B3109" s="243" t="str">
        <f>VLOOKUP(A3109,'Web Based Remittances'!A:C,3,0)</f>
        <v>686d673m</v>
      </c>
      <c r="C3109" t="s">
        <v>218</v>
      </c>
      <c r="D3109" t="s">
        <v>219</v>
      </c>
      <c r="E3109">
        <v>4191600</v>
      </c>
    </row>
    <row r="3110" spans="1:5" x14ac:dyDescent="0.2">
      <c r="A3110" t="s">
        <v>395</v>
      </c>
      <c r="B3110" s="243" t="str">
        <f>VLOOKUP(A3110,'Web Based Remittances'!A:C,3,0)</f>
        <v>686d673m</v>
      </c>
      <c r="C3110" t="s">
        <v>220</v>
      </c>
      <c r="D3110" t="s">
        <v>221</v>
      </c>
      <c r="E3110">
        <v>4191610</v>
      </c>
    </row>
    <row r="3111" spans="1:5" x14ac:dyDescent="0.2">
      <c r="A3111" t="s">
        <v>395</v>
      </c>
      <c r="B3111" s="243" t="str">
        <f>VLOOKUP(A3111,'Web Based Remittances'!A:C,3,0)</f>
        <v>686d673m</v>
      </c>
      <c r="C3111" t="s">
        <v>222</v>
      </c>
      <c r="D3111" t="s">
        <v>223</v>
      </c>
      <c r="E3111">
        <v>4190410</v>
      </c>
    </row>
    <row r="3112" spans="1:5" x14ac:dyDescent="0.2">
      <c r="A3112" t="s">
        <v>395</v>
      </c>
      <c r="B3112" s="243" t="str">
        <f>VLOOKUP(A3112,'Web Based Remittances'!A:C,3,0)</f>
        <v>686d673m</v>
      </c>
      <c r="C3112" t="s">
        <v>224</v>
      </c>
      <c r="D3112" t="s">
        <v>225</v>
      </c>
      <c r="E3112">
        <v>4190420</v>
      </c>
    </row>
    <row r="3113" spans="1:5" x14ac:dyDescent="0.2">
      <c r="A3113" t="s">
        <v>395</v>
      </c>
      <c r="B3113" s="243" t="str">
        <f>VLOOKUP(A3113,'Web Based Remittances'!A:C,3,0)</f>
        <v>686d673m</v>
      </c>
      <c r="C3113" t="s">
        <v>226</v>
      </c>
      <c r="D3113" t="s">
        <v>227</v>
      </c>
      <c r="E3113">
        <v>4190200</v>
      </c>
    </row>
    <row r="3114" spans="1:5" x14ac:dyDescent="0.2">
      <c r="A3114" t="s">
        <v>395</v>
      </c>
      <c r="B3114" s="243" t="str">
        <f>VLOOKUP(A3114,'Web Based Remittances'!A:C,3,0)</f>
        <v>686d673m</v>
      </c>
      <c r="C3114" t="s">
        <v>228</v>
      </c>
      <c r="D3114" t="s">
        <v>229</v>
      </c>
      <c r="E3114">
        <v>4190386</v>
      </c>
    </row>
    <row r="3115" spans="1:5" x14ac:dyDescent="0.2">
      <c r="A3115" t="s">
        <v>395</v>
      </c>
      <c r="B3115" s="243" t="str">
        <f>VLOOKUP(A3115,'Web Based Remittances'!A:C,3,0)</f>
        <v>686d673m</v>
      </c>
      <c r="C3115" t="s">
        <v>230</v>
      </c>
      <c r="D3115" t="s">
        <v>231</v>
      </c>
      <c r="E3115">
        <v>4190387</v>
      </c>
    </row>
    <row r="3116" spans="1:5" x14ac:dyDescent="0.2">
      <c r="A3116" t="s">
        <v>395</v>
      </c>
      <c r="B3116" s="243" t="str">
        <f>VLOOKUP(A3116,'Web Based Remittances'!A:C,3,0)</f>
        <v>686d673m</v>
      </c>
      <c r="C3116" t="s">
        <v>232</v>
      </c>
      <c r="D3116" t="s">
        <v>233</v>
      </c>
      <c r="E3116">
        <v>4190388</v>
      </c>
    </row>
    <row r="3117" spans="1:5" x14ac:dyDescent="0.2">
      <c r="A3117" t="s">
        <v>395</v>
      </c>
      <c r="B3117" s="243" t="str">
        <f>VLOOKUP(A3117,'Web Based Remittances'!A:C,3,0)</f>
        <v>686d673m</v>
      </c>
      <c r="C3117" t="s">
        <v>234</v>
      </c>
      <c r="D3117" t="s">
        <v>235</v>
      </c>
      <c r="E3117">
        <v>4190380</v>
      </c>
    </row>
    <row r="3118" spans="1:5" x14ac:dyDescent="0.2">
      <c r="A3118" t="s">
        <v>395</v>
      </c>
      <c r="B3118" s="243" t="str">
        <f>VLOOKUP(A3118,'Web Based Remittances'!A:C,3,0)</f>
        <v>686d673m</v>
      </c>
      <c r="C3118" t="s">
        <v>236</v>
      </c>
      <c r="D3118" t="s">
        <v>237</v>
      </c>
      <c r="E3118">
        <v>4190205</v>
      </c>
    </row>
    <row r="3119" spans="1:5" x14ac:dyDescent="0.2">
      <c r="A3119" t="s">
        <v>395</v>
      </c>
      <c r="B3119" s="243" t="str">
        <f>VLOOKUP(A3119,'Web Based Remittances'!A:C,3,0)</f>
        <v>686d673m</v>
      </c>
      <c r="C3119" t="s">
        <v>238</v>
      </c>
      <c r="D3119" t="s">
        <v>239</v>
      </c>
      <c r="E3119">
        <v>4190210</v>
      </c>
    </row>
    <row r="3120" spans="1:5" x14ac:dyDescent="0.2">
      <c r="A3120" t="s">
        <v>395</v>
      </c>
      <c r="B3120" s="243" t="str">
        <f>VLOOKUP(A3120,'Web Based Remittances'!A:C,3,0)</f>
        <v>686d673m</v>
      </c>
      <c r="C3120" t="s">
        <v>14</v>
      </c>
      <c r="D3120" t="s">
        <v>240</v>
      </c>
      <c r="E3120">
        <v>6110000</v>
      </c>
    </row>
    <row r="3121" spans="1:5" x14ac:dyDescent="0.2">
      <c r="A3121" t="s">
        <v>395</v>
      </c>
      <c r="B3121" s="243" t="str">
        <f>VLOOKUP(A3121,'Web Based Remittances'!A:C,3,0)</f>
        <v>686d673m</v>
      </c>
      <c r="C3121" t="s">
        <v>23</v>
      </c>
      <c r="D3121" t="s">
        <v>241</v>
      </c>
      <c r="E3121">
        <v>6110020</v>
      </c>
    </row>
    <row r="3122" spans="1:5" x14ac:dyDescent="0.2">
      <c r="A3122" t="s">
        <v>395</v>
      </c>
      <c r="B3122" s="243" t="str">
        <f>VLOOKUP(A3122,'Web Based Remittances'!A:C,3,0)</f>
        <v>686d673m</v>
      </c>
      <c r="C3122" t="s">
        <v>31</v>
      </c>
      <c r="D3122" t="s">
        <v>242</v>
      </c>
      <c r="E3122">
        <v>6110600</v>
      </c>
    </row>
    <row r="3123" spans="1:5" x14ac:dyDescent="0.2">
      <c r="A3123" t="s">
        <v>395</v>
      </c>
      <c r="B3123" s="243" t="str">
        <f>VLOOKUP(A3123,'Web Based Remittances'!A:C,3,0)</f>
        <v>686d673m</v>
      </c>
      <c r="C3123" t="s">
        <v>38</v>
      </c>
      <c r="D3123" t="s">
        <v>243</v>
      </c>
      <c r="E3123">
        <v>6110720</v>
      </c>
    </row>
    <row r="3124" spans="1:5" x14ac:dyDescent="0.2">
      <c r="A3124" t="s">
        <v>395</v>
      </c>
      <c r="B3124" s="243" t="str">
        <f>VLOOKUP(A3124,'Web Based Remittances'!A:C,3,0)</f>
        <v>686d673m</v>
      </c>
      <c r="C3124" t="s">
        <v>42</v>
      </c>
      <c r="D3124" t="s">
        <v>244</v>
      </c>
      <c r="E3124">
        <v>6110860</v>
      </c>
    </row>
    <row r="3125" spans="1:5" x14ac:dyDescent="0.2">
      <c r="A3125" t="s">
        <v>395</v>
      </c>
      <c r="B3125" s="243" t="str">
        <f>VLOOKUP(A3125,'Web Based Remittances'!A:C,3,0)</f>
        <v>686d673m</v>
      </c>
      <c r="C3125" t="s">
        <v>46</v>
      </c>
      <c r="D3125" t="s">
        <v>245</v>
      </c>
      <c r="E3125">
        <v>6110800</v>
      </c>
    </row>
    <row r="3126" spans="1:5" x14ac:dyDescent="0.2">
      <c r="A3126" t="s">
        <v>395</v>
      </c>
      <c r="B3126" s="243" t="str">
        <f>VLOOKUP(A3126,'Web Based Remittances'!A:C,3,0)</f>
        <v>686d673m</v>
      </c>
      <c r="C3126" t="s">
        <v>50</v>
      </c>
      <c r="D3126" t="s">
        <v>246</v>
      </c>
      <c r="E3126">
        <v>6110640</v>
      </c>
    </row>
    <row r="3127" spans="1:5" x14ac:dyDescent="0.2">
      <c r="A3127" t="s">
        <v>395</v>
      </c>
      <c r="B3127" s="243" t="str">
        <f>VLOOKUP(A3127,'Web Based Remittances'!A:C,3,0)</f>
        <v>686d673m</v>
      </c>
      <c r="C3127" t="s">
        <v>247</v>
      </c>
      <c r="D3127" t="s">
        <v>248</v>
      </c>
      <c r="E3127">
        <v>6116300</v>
      </c>
    </row>
    <row r="3128" spans="1:5" x14ac:dyDescent="0.2">
      <c r="A3128" t="s">
        <v>395</v>
      </c>
      <c r="B3128" s="243" t="str">
        <f>VLOOKUP(A3128,'Web Based Remittances'!A:C,3,0)</f>
        <v>686d673m</v>
      </c>
      <c r="C3128" t="s">
        <v>249</v>
      </c>
      <c r="D3128" t="s">
        <v>250</v>
      </c>
      <c r="E3128">
        <v>6116200</v>
      </c>
    </row>
    <row r="3129" spans="1:5" x14ac:dyDescent="0.2">
      <c r="A3129" t="s">
        <v>395</v>
      </c>
      <c r="B3129" s="243" t="str">
        <f>VLOOKUP(A3129,'Web Based Remittances'!A:C,3,0)</f>
        <v>686d673m</v>
      </c>
      <c r="C3129" t="s">
        <v>251</v>
      </c>
      <c r="D3129" t="s">
        <v>252</v>
      </c>
      <c r="E3129">
        <v>6116610</v>
      </c>
    </row>
    <row r="3130" spans="1:5" x14ac:dyDescent="0.2">
      <c r="A3130" t="s">
        <v>395</v>
      </c>
      <c r="B3130" s="243" t="str">
        <f>VLOOKUP(A3130,'Web Based Remittances'!A:C,3,0)</f>
        <v>686d673m</v>
      </c>
      <c r="C3130" t="s">
        <v>253</v>
      </c>
      <c r="D3130" t="s">
        <v>254</v>
      </c>
      <c r="E3130">
        <v>6116600</v>
      </c>
    </row>
    <row r="3131" spans="1:5" x14ac:dyDescent="0.2">
      <c r="A3131" t="s">
        <v>395</v>
      </c>
      <c r="B3131" s="243" t="str">
        <f>VLOOKUP(A3131,'Web Based Remittances'!A:C,3,0)</f>
        <v>686d673m</v>
      </c>
      <c r="C3131" t="s">
        <v>255</v>
      </c>
      <c r="D3131" t="s">
        <v>256</v>
      </c>
      <c r="E3131">
        <v>6121000</v>
      </c>
    </row>
    <row r="3132" spans="1:5" x14ac:dyDescent="0.2">
      <c r="A3132" t="s">
        <v>395</v>
      </c>
      <c r="B3132" s="243" t="str">
        <f>VLOOKUP(A3132,'Web Based Remittances'!A:C,3,0)</f>
        <v>686d673m</v>
      </c>
      <c r="C3132" t="s">
        <v>257</v>
      </c>
      <c r="D3132" t="s">
        <v>258</v>
      </c>
      <c r="E3132">
        <v>6122310</v>
      </c>
    </row>
    <row r="3133" spans="1:5" x14ac:dyDescent="0.2">
      <c r="A3133" t="s">
        <v>395</v>
      </c>
      <c r="B3133" s="243" t="str">
        <f>VLOOKUP(A3133,'Web Based Remittances'!A:C,3,0)</f>
        <v>686d673m</v>
      </c>
      <c r="C3133" t="s">
        <v>259</v>
      </c>
      <c r="D3133" t="s">
        <v>260</v>
      </c>
      <c r="E3133">
        <v>6122110</v>
      </c>
    </row>
    <row r="3134" spans="1:5" x14ac:dyDescent="0.2">
      <c r="A3134" t="s">
        <v>395</v>
      </c>
      <c r="B3134" s="243" t="str">
        <f>VLOOKUP(A3134,'Web Based Remittances'!A:C,3,0)</f>
        <v>686d673m</v>
      </c>
      <c r="C3134" t="s">
        <v>261</v>
      </c>
      <c r="D3134" t="s">
        <v>262</v>
      </c>
      <c r="E3134">
        <v>6120800</v>
      </c>
    </row>
    <row r="3135" spans="1:5" x14ac:dyDescent="0.2">
      <c r="A3135" t="s">
        <v>395</v>
      </c>
      <c r="B3135" s="243" t="str">
        <f>VLOOKUP(A3135,'Web Based Remittances'!A:C,3,0)</f>
        <v>686d673m</v>
      </c>
      <c r="C3135" t="s">
        <v>263</v>
      </c>
      <c r="D3135" t="s">
        <v>264</v>
      </c>
      <c r="E3135">
        <v>6120220</v>
      </c>
    </row>
    <row r="3136" spans="1:5" x14ac:dyDescent="0.2">
      <c r="A3136" t="s">
        <v>395</v>
      </c>
      <c r="B3136" s="243" t="str">
        <f>VLOOKUP(A3136,'Web Based Remittances'!A:C,3,0)</f>
        <v>686d673m</v>
      </c>
      <c r="C3136" t="s">
        <v>265</v>
      </c>
      <c r="D3136" t="s">
        <v>266</v>
      </c>
      <c r="E3136">
        <v>6120600</v>
      </c>
    </row>
    <row r="3137" spans="1:5" x14ac:dyDescent="0.2">
      <c r="A3137" t="s">
        <v>395</v>
      </c>
      <c r="B3137" s="243" t="str">
        <f>VLOOKUP(A3137,'Web Based Remittances'!A:C,3,0)</f>
        <v>686d673m</v>
      </c>
      <c r="C3137" t="s">
        <v>267</v>
      </c>
      <c r="D3137" t="s">
        <v>268</v>
      </c>
      <c r="E3137">
        <v>6120400</v>
      </c>
    </row>
    <row r="3138" spans="1:5" x14ac:dyDescent="0.2">
      <c r="A3138" t="s">
        <v>395</v>
      </c>
      <c r="B3138" s="243" t="str">
        <f>VLOOKUP(A3138,'Web Based Remittances'!A:C,3,0)</f>
        <v>686d673m</v>
      </c>
      <c r="C3138" t="s">
        <v>269</v>
      </c>
      <c r="D3138" t="s">
        <v>270</v>
      </c>
      <c r="E3138">
        <v>6140130</v>
      </c>
    </row>
    <row r="3139" spans="1:5" x14ac:dyDescent="0.2">
      <c r="A3139" t="s">
        <v>395</v>
      </c>
      <c r="B3139" s="243" t="str">
        <f>VLOOKUP(A3139,'Web Based Remittances'!A:C,3,0)</f>
        <v>686d673m</v>
      </c>
      <c r="C3139" t="s">
        <v>271</v>
      </c>
      <c r="D3139" t="s">
        <v>272</v>
      </c>
      <c r="E3139">
        <v>6142460</v>
      </c>
    </row>
    <row r="3140" spans="1:5" x14ac:dyDescent="0.2">
      <c r="A3140" t="s">
        <v>395</v>
      </c>
      <c r="B3140" s="243" t="str">
        <f>VLOOKUP(A3140,'Web Based Remittances'!A:C,3,0)</f>
        <v>686d673m</v>
      </c>
      <c r="C3140" t="s">
        <v>273</v>
      </c>
      <c r="D3140" t="s">
        <v>274</v>
      </c>
      <c r="E3140">
        <v>6142431</v>
      </c>
    </row>
    <row r="3141" spans="1:5" x14ac:dyDescent="0.2">
      <c r="A3141" t="s">
        <v>395</v>
      </c>
      <c r="B3141" s="243" t="str">
        <f>VLOOKUP(A3141,'Web Based Remittances'!A:C,3,0)</f>
        <v>686d673m</v>
      </c>
      <c r="C3141" t="s">
        <v>275</v>
      </c>
      <c r="D3141" t="s">
        <v>276</v>
      </c>
      <c r="E3141">
        <v>6142432</v>
      </c>
    </row>
    <row r="3142" spans="1:5" x14ac:dyDescent="0.2">
      <c r="A3142" t="s">
        <v>395</v>
      </c>
      <c r="B3142" s="243" t="str">
        <f>VLOOKUP(A3142,'Web Based Remittances'!A:C,3,0)</f>
        <v>686d673m</v>
      </c>
      <c r="C3142" t="s">
        <v>277</v>
      </c>
      <c r="D3142" t="s">
        <v>278</v>
      </c>
      <c r="E3142">
        <v>6142430</v>
      </c>
    </row>
    <row r="3143" spans="1:5" x14ac:dyDescent="0.2">
      <c r="A3143" t="s">
        <v>395</v>
      </c>
      <c r="B3143" s="243" t="str">
        <f>VLOOKUP(A3143,'Web Based Remittances'!A:C,3,0)</f>
        <v>686d673m</v>
      </c>
      <c r="C3143" t="s">
        <v>279</v>
      </c>
      <c r="D3143" t="s">
        <v>280</v>
      </c>
      <c r="E3143">
        <v>6142433</v>
      </c>
    </row>
    <row r="3144" spans="1:5" x14ac:dyDescent="0.2">
      <c r="A3144" t="s">
        <v>395</v>
      </c>
      <c r="B3144" s="243" t="str">
        <f>VLOOKUP(A3144,'Web Based Remittances'!A:C,3,0)</f>
        <v>686d673m</v>
      </c>
      <c r="C3144" t="s">
        <v>281</v>
      </c>
      <c r="D3144" t="s">
        <v>282</v>
      </c>
      <c r="E3144">
        <v>6142440</v>
      </c>
    </row>
    <row r="3145" spans="1:5" x14ac:dyDescent="0.2">
      <c r="A3145" t="s">
        <v>395</v>
      </c>
      <c r="B3145" s="243" t="str">
        <f>VLOOKUP(A3145,'Web Based Remittances'!A:C,3,0)</f>
        <v>686d673m</v>
      </c>
      <c r="C3145" t="s">
        <v>283</v>
      </c>
      <c r="D3145" t="s">
        <v>284</v>
      </c>
      <c r="E3145">
        <v>6142434</v>
      </c>
    </row>
    <row r="3146" spans="1:5" x14ac:dyDescent="0.2">
      <c r="A3146" t="s">
        <v>395</v>
      </c>
      <c r="B3146" s="243" t="str">
        <f>VLOOKUP(A3146,'Web Based Remittances'!A:C,3,0)</f>
        <v>686d673m</v>
      </c>
      <c r="C3146" t="s">
        <v>285</v>
      </c>
      <c r="D3146" t="s">
        <v>286</v>
      </c>
      <c r="E3146">
        <v>6146100</v>
      </c>
    </row>
    <row r="3147" spans="1:5" x14ac:dyDescent="0.2">
      <c r="A3147" t="s">
        <v>395</v>
      </c>
      <c r="B3147" s="243" t="str">
        <f>VLOOKUP(A3147,'Web Based Remittances'!A:C,3,0)</f>
        <v>686d673m</v>
      </c>
      <c r="C3147" t="s">
        <v>287</v>
      </c>
      <c r="D3147" t="s">
        <v>288</v>
      </c>
      <c r="E3147">
        <v>6140000</v>
      </c>
    </row>
    <row r="3148" spans="1:5" x14ac:dyDescent="0.2">
      <c r="A3148" t="s">
        <v>395</v>
      </c>
      <c r="B3148" s="243" t="str">
        <f>VLOOKUP(A3148,'Web Based Remittances'!A:C,3,0)</f>
        <v>686d673m</v>
      </c>
      <c r="C3148" t="s">
        <v>289</v>
      </c>
      <c r="D3148" t="s">
        <v>290</v>
      </c>
      <c r="E3148">
        <v>6121600</v>
      </c>
    </row>
    <row r="3149" spans="1:5" x14ac:dyDescent="0.2">
      <c r="A3149" t="s">
        <v>395</v>
      </c>
      <c r="B3149" s="243" t="str">
        <f>VLOOKUP(A3149,'Web Based Remittances'!A:C,3,0)</f>
        <v>686d673m</v>
      </c>
      <c r="C3149" t="s">
        <v>291</v>
      </c>
      <c r="D3149" t="s">
        <v>292</v>
      </c>
      <c r="E3149">
        <v>6151110</v>
      </c>
    </row>
    <row r="3150" spans="1:5" x14ac:dyDescent="0.2">
      <c r="A3150" t="s">
        <v>395</v>
      </c>
      <c r="B3150" s="243" t="str">
        <f>VLOOKUP(A3150,'Web Based Remittances'!A:C,3,0)</f>
        <v>686d673m</v>
      </c>
      <c r="C3150" t="s">
        <v>293</v>
      </c>
      <c r="D3150" t="s">
        <v>294</v>
      </c>
      <c r="E3150">
        <v>6140200</v>
      </c>
    </row>
    <row r="3151" spans="1:5" x14ac:dyDescent="0.2">
      <c r="A3151" t="s">
        <v>395</v>
      </c>
      <c r="B3151" s="243" t="str">
        <f>VLOOKUP(A3151,'Web Based Remittances'!A:C,3,0)</f>
        <v>686d673m</v>
      </c>
      <c r="C3151" t="s">
        <v>295</v>
      </c>
      <c r="D3151" t="s">
        <v>296</v>
      </c>
      <c r="E3151">
        <v>6111000</v>
      </c>
    </row>
    <row r="3152" spans="1:5" x14ac:dyDescent="0.2">
      <c r="A3152" t="s">
        <v>395</v>
      </c>
      <c r="B3152" s="243" t="str">
        <f>VLOOKUP(A3152,'Web Based Remittances'!A:C,3,0)</f>
        <v>686d673m</v>
      </c>
      <c r="C3152" t="s">
        <v>297</v>
      </c>
      <c r="D3152" t="s">
        <v>298</v>
      </c>
      <c r="E3152">
        <v>6170100</v>
      </c>
    </row>
    <row r="3153" spans="1:5" x14ac:dyDescent="0.2">
      <c r="A3153" t="s">
        <v>395</v>
      </c>
      <c r="B3153" s="243" t="str">
        <f>VLOOKUP(A3153,'Web Based Remittances'!A:C,3,0)</f>
        <v>686d673m</v>
      </c>
      <c r="C3153" t="s">
        <v>299</v>
      </c>
      <c r="D3153" t="s">
        <v>300</v>
      </c>
      <c r="E3153">
        <v>6170110</v>
      </c>
    </row>
    <row r="3154" spans="1:5" x14ac:dyDescent="0.2">
      <c r="A3154" t="s">
        <v>395</v>
      </c>
      <c r="B3154" s="243" t="str">
        <f>VLOOKUP(A3154,'Web Based Remittances'!A:C,3,0)</f>
        <v>686d673m</v>
      </c>
      <c r="C3154" t="s">
        <v>301</v>
      </c>
      <c r="D3154" t="s">
        <v>302</v>
      </c>
      <c r="E3154">
        <v>6181400</v>
      </c>
    </row>
    <row r="3155" spans="1:5" x14ac:dyDescent="0.2">
      <c r="A3155" t="s">
        <v>395</v>
      </c>
      <c r="B3155" s="243" t="str">
        <f>VLOOKUP(A3155,'Web Based Remittances'!A:C,3,0)</f>
        <v>686d673m</v>
      </c>
      <c r="C3155" t="s">
        <v>303</v>
      </c>
      <c r="D3155" t="s">
        <v>304</v>
      </c>
      <c r="E3155">
        <v>6181500</v>
      </c>
    </row>
    <row r="3156" spans="1:5" x14ac:dyDescent="0.2">
      <c r="A3156" t="s">
        <v>395</v>
      </c>
      <c r="B3156" s="243" t="str">
        <f>VLOOKUP(A3156,'Web Based Remittances'!A:C,3,0)</f>
        <v>686d673m</v>
      </c>
      <c r="C3156" t="s">
        <v>305</v>
      </c>
      <c r="D3156" t="s">
        <v>306</v>
      </c>
      <c r="E3156">
        <v>6110610</v>
      </c>
    </row>
    <row r="3157" spans="1:5" x14ac:dyDescent="0.2">
      <c r="A3157" t="s">
        <v>395</v>
      </c>
      <c r="B3157" s="243" t="str">
        <f>VLOOKUP(A3157,'Web Based Remittances'!A:C,3,0)</f>
        <v>686d673m</v>
      </c>
      <c r="C3157" t="s">
        <v>307</v>
      </c>
      <c r="D3157" t="s">
        <v>308</v>
      </c>
      <c r="E3157">
        <v>6122340</v>
      </c>
    </row>
    <row r="3158" spans="1:5" x14ac:dyDescent="0.2">
      <c r="A3158" t="s">
        <v>395</v>
      </c>
      <c r="B3158" s="243" t="str">
        <f>VLOOKUP(A3158,'Web Based Remittances'!A:C,3,0)</f>
        <v>686d673m</v>
      </c>
      <c r="C3158" t="s">
        <v>309</v>
      </c>
      <c r="D3158" t="s">
        <v>310</v>
      </c>
      <c r="E3158">
        <v>4190170</v>
      </c>
    </row>
    <row r="3159" spans="1:5" x14ac:dyDescent="0.2">
      <c r="A3159" t="s">
        <v>395</v>
      </c>
      <c r="B3159" s="243" t="str">
        <f>VLOOKUP(A3159,'Web Based Remittances'!A:C,3,0)</f>
        <v>686d673m</v>
      </c>
      <c r="C3159" t="s">
        <v>311</v>
      </c>
      <c r="D3159" t="s">
        <v>312</v>
      </c>
      <c r="E3159">
        <v>4190430</v>
      </c>
    </row>
    <row r="3160" spans="1:5" x14ac:dyDescent="0.2">
      <c r="A3160" t="s">
        <v>395</v>
      </c>
      <c r="B3160" s="243" t="str">
        <f>VLOOKUP(A3160,'Web Based Remittances'!A:C,3,0)</f>
        <v>686d673m</v>
      </c>
      <c r="C3160" t="s">
        <v>313</v>
      </c>
      <c r="D3160" t="s">
        <v>314</v>
      </c>
      <c r="E3160">
        <v>6181510</v>
      </c>
    </row>
    <row r="3161" spans="1:5" x14ac:dyDescent="0.2">
      <c r="A3161" t="s">
        <v>395</v>
      </c>
      <c r="B3161" s="243" t="str">
        <f>VLOOKUP(A3161,'Web Based Remittances'!A:C,3,0)</f>
        <v>686d673m</v>
      </c>
      <c r="C3161" t="s">
        <v>315</v>
      </c>
      <c r="D3161" t="s">
        <v>316</v>
      </c>
      <c r="E3161">
        <v>6180210</v>
      </c>
    </row>
    <row r="3162" spans="1:5" x14ac:dyDescent="0.2">
      <c r="A3162" t="s">
        <v>395</v>
      </c>
      <c r="B3162" s="243" t="str">
        <f>VLOOKUP(A3162,'Web Based Remittances'!A:C,3,0)</f>
        <v>686d673m</v>
      </c>
      <c r="C3162" t="s">
        <v>317</v>
      </c>
      <c r="D3162" t="s">
        <v>318</v>
      </c>
      <c r="E3162">
        <v>6180200</v>
      </c>
    </row>
    <row r="3163" spans="1:5" x14ac:dyDescent="0.2">
      <c r="A3163" t="s">
        <v>395</v>
      </c>
      <c r="B3163" s="243" t="str">
        <f>VLOOKUP(A3163,'Web Based Remittances'!A:C,3,0)</f>
        <v>686d673m</v>
      </c>
      <c r="C3163" t="s">
        <v>319</v>
      </c>
      <c r="D3163" t="s">
        <v>320</v>
      </c>
      <c r="E3163">
        <v>6180230</v>
      </c>
    </row>
    <row r="3164" spans="1:5" x14ac:dyDescent="0.2">
      <c r="A3164" t="s">
        <v>395</v>
      </c>
      <c r="B3164" s="243" t="str">
        <f>VLOOKUP(A3164,'Web Based Remittances'!A:C,3,0)</f>
        <v>686d673m</v>
      </c>
      <c r="C3164" t="s">
        <v>321</v>
      </c>
      <c r="D3164" t="s">
        <v>272</v>
      </c>
      <c r="E3164">
        <v>6180260</v>
      </c>
    </row>
    <row r="3165" spans="1:5" x14ac:dyDescent="0.2">
      <c r="A3165" t="s">
        <v>395</v>
      </c>
      <c r="B3165" s="243" t="str">
        <f>VLOOKUP(A3165,'Web Based Remittances'!A:C,3,0)</f>
        <v>686d673m</v>
      </c>
      <c r="C3165" t="s">
        <v>322</v>
      </c>
      <c r="D3165" t="s">
        <v>323</v>
      </c>
      <c r="E3165">
        <v>6180261</v>
      </c>
    </row>
    <row r="3166" spans="1:5" x14ac:dyDescent="0.2">
      <c r="A3166" t="s">
        <v>395</v>
      </c>
      <c r="B3166" s="243" t="str">
        <f>VLOOKUP(A3166,'Web Based Remittances'!A:C,3,0)</f>
        <v>686d673m</v>
      </c>
      <c r="C3166" t="s">
        <v>324</v>
      </c>
      <c r="D3166" t="s">
        <v>325</v>
      </c>
      <c r="E3166">
        <v>6180262</v>
      </c>
    </row>
    <row r="3167" spans="1:5" x14ac:dyDescent="0.2">
      <c r="A3167" t="s">
        <v>395</v>
      </c>
      <c r="B3167" s="243" t="str">
        <f>VLOOKUP(A3167,'Web Based Remittances'!A:C,3,0)</f>
        <v>686d673m</v>
      </c>
      <c r="C3167" t="s">
        <v>326</v>
      </c>
      <c r="D3167" t="s">
        <v>280</v>
      </c>
      <c r="E3167">
        <v>6180263</v>
      </c>
    </row>
    <row r="3168" spans="1:5" x14ac:dyDescent="0.2">
      <c r="A3168" t="s">
        <v>395</v>
      </c>
      <c r="B3168" s="243" t="str">
        <f>VLOOKUP(A3168,'Web Based Remittances'!A:C,3,0)</f>
        <v>686d673m</v>
      </c>
      <c r="C3168" t="s">
        <v>327</v>
      </c>
      <c r="D3168" t="s">
        <v>328</v>
      </c>
      <c r="E3168">
        <v>6180264</v>
      </c>
    </row>
    <row r="3169" spans="1:5" x14ac:dyDescent="0.2">
      <c r="A3169" t="s">
        <v>396</v>
      </c>
      <c r="B3169" s="243" t="str">
        <f>VLOOKUP(A3169,'Web Based Remittances'!A:C,3,0)</f>
        <v>294c302f</v>
      </c>
      <c r="C3169" t="s">
        <v>200</v>
      </c>
      <c r="D3169" t="s">
        <v>201</v>
      </c>
      <c r="E3169">
        <v>4190105</v>
      </c>
    </row>
    <row r="3170" spans="1:5" x14ac:dyDescent="0.2">
      <c r="A3170" t="s">
        <v>396</v>
      </c>
      <c r="B3170" s="243" t="str">
        <f>VLOOKUP(A3170,'Web Based Remittances'!A:C,3,0)</f>
        <v>294c302f</v>
      </c>
      <c r="C3170" t="s">
        <v>202</v>
      </c>
      <c r="D3170" t="s">
        <v>203</v>
      </c>
      <c r="E3170">
        <v>4190110</v>
      </c>
    </row>
    <row r="3171" spans="1:5" x14ac:dyDescent="0.2">
      <c r="A3171" t="s">
        <v>396</v>
      </c>
      <c r="B3171" s="243" t="str">
        <f>VLOOKUP(A3171,'Web Based Remittances'!A:C,3,0)</f>
        <v>294c302f</v>
      </c>
      <c r="C3171" t="s">
        <v>204</v>
      </c>
      <c r="D3171" t="s">
        <v>205</v>
      </c>
      <c r="E3171">
        <v>4190120</v>
      </c>
    </row>
    <row r="3172" spans="1:5" x14ac:dyDescent="0.2">
      <c r="A3172" t="s">
        <v>396</v>
      </c>
      <c r="B3172" s="243" t="str">
        <f>VLOOKUP(A3172,'Web Based Remittances'!A:C,3,0)</f>
        <v>294c302f</v>
      </c>
      <c r="C3172" t="s">
        <v>206</v>
      </c>
      <c r="D3172" t="s">
        <v>207</v>
      </c>
      <c r="E3172">
        <v>4190140</v>
      </c>
    </row>
    <row r="3173" spans="1:5" x14ac:dyDescent="0.2">
      <c r="A3173" t="s">
        <v>396</v>
      </c>
      <c r="B3173" s="243" t="str">
        <f>VLOOKUP(A3173,'Web Based Remittances'!A:C,3,0)</f>
        <v>294c302f</v>
      </c>
      <c r="C3173" t="s">
        <v>208</v>
      </c>
      <c r="D3173" t="s">
        <v>209</v>
      </c>
      <c r="E3173">
        <v>4190160</v>
      </c>
    </row>
    <row r="3174" spans="1:5" x14ac:dyDescent="0.2">
      <c r="A3174" t="s">
        <v>396</v>
      </c>
      <c r="B3174" s="243" t="str">
        <f>VLOOKUP(A3174,'Web Based Remittances'!A:C,3,0)</f>
        <v>294c302f</v>
      </c>
      <c r="C3174" t="s">
        <v>210</v>
      </c>
      <c r="D3174" t="s">
        <v>211</v>
      </c>
      <c r="E3174">
        <v>4190390</v>
      </c>
    </row>
    <row r="3175" spans="1:5" x14ac:dyDescent="0.2">
      <c r="A3175" t="s">
        <v>396</v>
      </c>
      <c r="B3175" s="243" t="str">
        <f>VLOOKUP(A3175,'Web Based Remittances'!A:C,3,0)</f>
        <v>294c302f</v>
      </c>
      <c r="C3175" t="s">
        <v>212</v>
      </c>
      <c r="D3175" t="s">
        <v>213</v>
      </c>
      <c r="E3175">
        <v>4191900</v>
      </c>
    </row>
    <row r="3176" spans="1:5" x14ac:dyDescent="0.2">
      <c r="A3176" t="s">
        <v>396</v>
      </c>
      <c r="B3176" s="243" t="str">
        <f>VLOOKUP(A3176,'Web Based Remittances'!A:C,3,0)</f>
        <v>294c302f</v>
      </c>
      <c r="C3176" t="s">
        <v>214</v>
      </c>
      <c r="D3176" t="s">
        <v>215</v>
      </c>
      <c r="E3176">
        <v>4191100</v>
      </c>
    </row>
    <row r="3177" spans="1:5" x14ac:dyDescent="0.2">
      <c r="A3177" t="s">
        <v>396</v>
      </c>
      <c r="B3177" s="243" t="str">
        <f>VLOOKUP(A3177,'Web Based Remittances'!A:C,3,0)</f>
        <v>294c302f</v>
      </c>
      <c r="C3177" t="s">
        <v>216</v>
      </c>
      <c r="D3177" t="s">
        <v>217</v>
      </c>
      <c r="E3177">
        <v>4191110</v>
      </c>
    </row>
    <row r="3178" spans="1:5" x14ac:dyDescent="0.2">
      <c r="A3178" t="s">
        <v>396</v>
      </c>
      <c r="B3178" s="243" t="str">
        <f>VLOOKUP(A3178,'Web Based Remittances'!A:C,3,0)</f>
        <v>294c302f</v>
      </c>
      <c r="C3178" t="s">
        <v>218</v>
      </c>
      <c r="D3178" t="s">
        <v>219</v>
      </c>
      <c r="E3178">
        <v>4191600</v>
      </c>
    </row>
    <row r="3179" spans="1:5" x14ac:dyDescent="0.2">
      <c r="A3179" t="s">
        <v>396</v>
      </c>
      <c r="B3179" s="243" t="str">
        <f>VLOOKUP(A3179,'Web Based Remittances'!A:C,3,0)</f>
        <v>294c302f</v>
      </c>
      <c r="C3179" t="s">
        <v>220</v>
      </c>
      <c r="D3179" t="s">
        <v>221</v>
      </c>
      <c r="E3179">
        <v>4191610</v>
      </c>
    </row>
    <row r="3180" spans="1:5" x14ac:dyDescent="0.2">
      <c r="A3180" t="s">
        <v>396</v>
      </c>
      <c r="B3180" s="243" t="str">
        <f>VLOOKUP(A3180,'Web Based Remittances'!A:C,3,0)</f>
        <v>294c302f</v>
      </c>
      <c r="C3180" t="s">
        <v>222</v>
      </c>
      <c r="D3180" t="s">
        <v>223</v>
      </c>
      <c r="E3180">
        <v>4190410</v>
      </c>
    </row>
    <row r="3181" spans="1:5" x14ac:dyDescent="0.2">
      <c r="A3181" t="s">
        <v>396</v>
      </c>
      <c r="B3181" s="243" t="str">
        <f>VLOOKUP(A3181,'Web Based Remittances'!A:C,3,0)</f>
        <v>294c302f</v>
      </c>
      <c r="C3181" t="s">
        <v>224</v>
      </c>
      <c r="D3181" t="s">
        <v>225</v>
      </c>
      <c r="E3181">
        <v>4190420</v>
      </c>
    </row>
    <row r="3182" spans="1:5" x14ac:dyDescent="0.2">
      <c r="A3182" t="s">
        <v>396</v>
      </c>
      <c r="B3182" s="243" t="str">
        <f>VLOOKUP(A3182,'Web Based Remittances'!A:C,3,0)</f>
        <v>294c302f</v>
      </c>
      <c r="C3182" t="s">
        <v>226</v>
      </c>
      <c r="D3182" t="s">
        <v>227</v>
      </c>
      <c r="E3182">
        <v>4190200</v>
      </c>
    </row>
    <row r="3183" spans="1:5" x14ac:dyDescent="0.2">
      <c r="A3183" t="s">
        <v>396</v>
      </c>
      <c r="B3183" s="243" t="str">
        <f>VLOOKUP(A3183,'Web Based Remittances'!A:C,3,0)</f>
        <v>294c302f</v>
      </c>
      <c r="C3183" t="s">
        <v>228</v>
      </c>
      <c r="D3183" t="s">
        <v>229</v>
      </c>
      <c r="E3183">
        <v>4190386</v>
      </c>
    </row>
    <row r="3184" spans="1:5" x14ac:dyDescent="0.2">
      <c r="A3184" t="s">
        <v>396</v>
      </c>
      <c r="B3184" s="243" t="str">
        <f>VLOOKUP(A3184,'Web Based Remittances'!A:C,3,0)</f>
        <v>294c302f</v>
      </c>
      <c r="C3184" t="s">
        <v>230</v>
      </c>
      <c r="D3184" t="s">
        <v>231</v>
      </c>
      <c r="E3184">
        <v>4190387</v>
      </c>
    </row>
    <row r="3185" spans="1:5" x14ac:dyDescent="0.2">
      <c r="A3185" t="s">
        <v>396</v>
      </c>
      <c r="B3185" s="243" t="str">
        <f>VLOOKUP(A3185,'Web Based Remittances'!A:C,3,0)</f>
        <v>294c302f</v>
      </c>
      <c r="C3185" t="s">
        <v>232</v>
      </c>
      <c r="D3185" t="s">
        <v>233</v>
      </c>
      <c r="E3185">
        <v>4190388</v>
      </c>
    </row>
    <row r="3186" spans="1:5" x14ac:dyDescent="0.2">
      <c r="A3186" t="s">
        <v>396</v>
      </c>
      <c r="B3186" s="243" t="str">
        <f>VLOOKUP(A3186,'Web Based Remittances'!A:C,3,0)</f>
        <v>294c302f</v>
      </c>
      <c r="C3186" t="s">
        <v>234</v>
      </c>
      <c r="D3186" t="s">
        <v>235</v>
      </c>
      <c r="E3186">
        <v>4190380</v>
      </c>
    </row>
    <row r="3187" spans="1:5" x14ac:dyDescent="0.2">
      <c r="A3187" t="s">
        <v>396</v>
      </c>
      <c r="B3187" s="243" t="str">
        <f>VLOOKUP(A3187,'Web Based Remittances'!A:C,3,0)</f>
        <v>294c302f</v>
      </c>
      <c r="C3187" t="s">
        <v>236</v>
      </c>
      <c r="D3187" t="s">
        <v>237</v>
      </c>
      <c r="E3187">
        <v>4190205</v>
      </c>
    </row>
    <row r="3188" spans="1:5" x14ac:dyDescent="0.2">
      <c r="A3188" t="s">
        <v>396</v>
      </c>
      <c r="B3188" s="243" t="str">
        <f>VLOOKUP(A3188,'Web Based Remittances'!A:C,3,0)</f>
        <v>294c302f</v>
      </c>
      <c r="C3188" t="s">
        <v>238</v>
      </c>
      <c r="D3188" t="s">
        <v>239</v>
      </c>
      <c r="E3188">
        <v>4190210</v>
      </c>
    </row>
    <row r="3189" spans="1:5" x14ac:dyDescent="0.2">
      <c r="A3189" t="s">
        <v>396</v>
      </c>
      <c r="B3189" s="243" t="str">
        <f>VLOOKUP(A3189,'Web Based Remittances'!A:C,3,0)</f>
        <v>294c302f</v>
      </c>
      <c r="C3189" t="s">
        <v>14</v>
      </c>
      <c r="D3189" t="s">
        <v>240</v>
      </c>
      <c r="E3189">
        <v>6110000</v>
      </c>
    </row>
    <row r="3190" spans="1:5" x14ac:dyDescent="0.2">
      <c r="A3190" t="s">
        <v>396</v>
      </c>
      <c r="B3190" s="243" t="str">
        <f>VLOOKUP(A3190,'Web Based Remittances'!A:C,3,0)</f>
        <v>294c302f</v>
      </c>
      <c r="C3190" t="s">
        <v>23</v>
      </c>
      <c r="D3190" t="s">
        <v>241</v>
      </c>
      <c r="E3190">
        <v>6110020</v>
      </c>
    </row>
    <row r="3191" spans="1:5" x14ac:dyDescent="0.2">
      <c r="A3191" t="s">
        <v>396</v>
      </c>
      <c r="B3191" s="243" t="str">
        <f>VLOOKUP(A3191,'Web Based Remittances'!A:C,3,0)</f>
        <v>294c302f</v>
      </c>
      <c r="C3191" t="s">
        <v>31</v>
      </c>
      <c r="D3191" t="s">
        <v>242</v>
      </c>
      <c r="E3191">
        <v>6110600</v>
      </c>
    </row>
    <row r="3192" spans="1:5" x14ac:dyDescent="0.2">
      <c r="A3192" t="s">
        <v>396</v>
      </c>
      <c r="B3192" s="243" t="str">
        <f>VLOOKUP(A3192,'Web Based Remittances'!A:C,3,0)</f>
        <v>294c302f</v>
      </c>
      <c r="C3192" t="s">
        <v>38</v>
      </c>
      <c r="D3192" t="s">
        <v>243</v>
      </c>
      <c r="E3192">
        <v>6110720</v>
      </c>
    </row>
    <row r="3193" spans="1:5" x14ac:dyDescent="0.2">
      <c r="A3193" t="s">
        <v>396</v>
      </c>
      <c r="B3193" s="243" t="str">
        <f>VLOOKUP(A3193,'Web Based Remittances'!A:C,3,0)</f>
        <v>294c302f</v>
      </c>
      <c r="C3193" t="s">
        <v>42</v>
      </c>
      <c r="D3193" t="s">
        <v>244</v>
      </c>
      <c r="E3193">
        <v>6110860</v>
      </c>
    </row>
    <row r="3194" spans="1:5" x14ac:dyDescent="0.2">
      <c r="A3194" t="s">
        <v>396</v>
      </c>
      <c r="B3194" s="243" t="str">
        <f>VLOOKUP(A3194,'Web Based Remittances'!A:C,3,0)</f>
        <v>294c302f</v>
      </c>
      <c r="C3194" t="s">
        <v>46</v>
      </c>
      <c r="D3194" t="s">
        <v>245</v>
      </c>
      <c r="E3194">
        <v>6110800</v>
      </c>
    </row>
    <row r="3195" spans="1:5" x14ac:dyDescent="0.2">
      <c r="A3195" t="s">
        <v>396</v>
      </c>
      <c r="B3195" s="243" t="str">
        <f>VLOOKUP(A3195,'Web Based Remittances'!A:C,3,0)</f>
        <v>294c302f</v>
      </c>
      <c r="C3195" t="s">
        <v>50</v>
      </c>
      <c r="D3195" t="s">
        <v>246</v>
      </c>
      <c r="E3195">
        <v>6110640</v>
      </c>
    </row>
    <row r="3196" spans="1:5" x14ac:dyDescent="0.2">
      <c r="A3196" t="s">
        <v>396</v>
      </c>
      <c r="B3196" s="243" t="str">
        <f>VLOOKUP(A3196,'Web Based Remittances'!A:C,3,0)</f>
        <v>294c302f</v>
      </c>
      <c r="C3196" t="s">
        <v>247</v>
      </c>
      <c r="D3196" t="s">
        <v>248</v>
      </c>
      <c r="E3196">
        <v>6116300</v>
      </c>
    </row>
    <row r="3197" spans="1:5" x14ac:dyDescent="0.2">
      <c r="A3197" t="s">
        <v>396</v>
      </c>
      <c r="B3197" s="243" t="str">
        <f>VLOOKUP(A3197,'Web Based Remittances'!A:C,3,0)</f>
        <v>294c302f</v>
      </c>
      <c r="C3197" t="s">
        <v>249</v>
      </c>
      <c r="D3197" t="s">
        <v>250</v>
      </c>
      <c r="E3197">
        <v>6116200</v>
      </c>
    </row>
    <row r="3198" spans="1:5" x14ac:dyDescent="0.2">
      <c r="A3198" t="s">
        <v>396</v>
      </c>
      <c r="B3198" s="243" t="str">
        <f>VLOOKUP(A3198,'Web Based Remittances'!A:C,3,0)</f>
        <v>294c302f</v>
      </c>
      <c r="C3198" t="s">
        <v>251</v>
      </c>
      <c r="D3198" t="s">
        <v>252</v>
      </c>
      <c r="E3198">
        <v>6116610</v>
      </c>
    </row>
    <row r="3199" spans="1:5" x14ac:dyDescent="0.2">
      <c r="A3199" t="s">
        <v>396</v>
      </c>
      <c r="B3199" s="243" t="str">
        <f>VLOOKUP(A3199,'Web Based Remittances'!A:C,3,0)</f>
        <v>294c302f</v>
      </c>
      <c r="C3199" t="s">
        <v>253</v>
      </c>
      <c r="D3199" t="s">
        <v>254</v>
      </c>
      <c r="E3199">
        <v>6116600</v>
      </c>
    </row>
    <row r="3200" spans="1:5" x14ac:dyDescent="0.2">
      <c r="A3200" t="s">
        <v>396</v>
      </c>
      <c r="B3200" s="243" t="str">
        <f>VLOOKUP(A3200,'Web Based Remittances'!A:C,3,0)</f>
        <v>294c302f</v>
      </c>
      <c r="C3200" t="s">
        <v>255</v>
      </c>
      <c r="D3200" t="s">
        <v>256</v>
      </c>
      <c r="E3200">
        <v>6121000</v>
      </c>
    </row>
    <row r="3201" spans="1:5" x14ac:dyDescent="0.2">
      <c r="A3201" t="s">
        <v>396</v>
      </c>
      <c r="B3201" s="243" t="str">
        <f>VLOOKUP(A3201,'Web Based Remittances'!A:C,3,0)</f>
        <v>294c302f</v>
      </c>
      <c r="C3201" t="s">
        <v>257</v>
      </c>
      <c r="D3201" t="s">
        <v>258</v>
      </c>
      <c r="E3201">
        <v>6122310</v>
      </c>
    </row>
    <row r="3202" spans="1:5" x14ac:dyDescent="0.2">
      <c r="A3202" t="s">
        <v>396</v>
      </c>
      <c r="B3202" s="243" t="str">
        <f>VLOOKUP(A3202,'Web Based Remittances'!A:C,3,0)</f>
        <v>294c302f</v>
      </c>
      <c r="C3202" t="s">
        <v>259</v>
      </c>
      <c r="D3202" t="s">
        <v>260</v>
      </c>
      <c r="E3202">
        <v>6122110</v>
      </c>
    </row>
    <row r="3203" spans="1:5" x14ac:dyDescent="0.2">
      <c r="A3203" t="s">
        <v>396</v>
      </c>
      <c r="B3203" s="243" t="str">
        <f>VLOOKUP(A3203,'Web Based Remittances'!A:C,3,0)</f>
        <v>294c302f</v>
      </c>
      <c r="C3203" t="s">
        <v>261</v>
      </c>
      <c r="D3203" t="s">
        <v>262</v>
      </c>
      <c r="E3203">
        <v>6120800</v>
      </c>
    </row>
    <row r="3204" spans="1:5" x14ac:dyDescent="0.2">
      <c r="A3204" t="s">
        <v>396</v>
      </c>
      <c r="B3204" s="243" t="str">
        <f>VLOOKUP(A3204,'Web Based Remittances'!A:C,3,0)</f>
        <v>294c302f</v>
      </c>
      <c r="C3204" t="s">
        <v>263</v>
      </c>
      <c r="D3204" t="s">
        <v>264</v>
      </c>
      <c r="E3204">
        <v>6120220</v>
      </c>
    </row>
    <row r="3205" spans="1:5" x14ac:dyDescent="0.2">
      <c r="A3205" t="s">
        <v>396</v>
      </c>
      <c r="B3205" s="243" t="str">
        <f>VLOOKUP(A3205,'Web Based Remittances'!A:C,3,0)</f>
        <v>294c302f</v>
      </c>
      <c r="C3205" t="s">
        <v>265</v>
      </c>
      <c r="D3205" t="s">
        <v>266</v>
      </c>
      <c r="E3205">
        <v>6120600</v>
      </c>
    </row>
    <row r="3206" spans="1:5" x14ac:dyDescent="0.2">
      <c r="A3206" t="s">
        <v>396</v>
      </c>
      <c r="B3206" s="243" t="str">
        <f>VLOOKUP(A3206,'Web Based Remittances'!A:C,3,0)</f>
        <v>294c302f</v>
      </c>
      <c r="C3206" t="s">
        <v>267</v>
      </c>
      <c r="D3206" t="s">
        <v>268</v>
      </c>
      <c r="E3206">
        <v>6120400</v>
      </c>
    </row>
    <row r="3207" spans="1:5" x14ac:dyDescent="0.2">
      <c r="A3207" t="s">
        <v>396</v>
      </c>
      <c r="B3207" s="243" t="str">
        <f>VLOOKUP(A3207,'Web Based Remittances'!A:C,3,0)</f>
        <v>294c302f</v>
      </c>
      <c r="C3207" t="s">
        <v>269</v>
      </c>
      <c r="D3207" t="s">
        <v>270</v>
      </c>
      <c r="E3207">
        <v>6140130</v>
      </c>
    </row>
    <row r="3208" spans="1:5" x14ac:dyDescent="0.2">
      <c r="A3208" t="s">
        <v>396</v>
      </c>
      <c r="B3208" s="243" t="str">
        <f>VLOOKUP(A3208,'Web Based Remittances'!A:C,3,0)</f>
        <v>294c302f</v>
      </c>
      <c r="C3208" t="s">
        <v>271</v>
      </c>
      <c r="D3208" t="s">
        <v>272</v>
      </c>
      <c r="E3208">
        <v>6142460</v>
      </c>
    </row>
    <row r="3209" spans="1:5" x14ac:dyDescent="0.2">
      <c r="A3209" t="s">
        <v>396</v>
      </c>
      <c r="B3209" s="243" t="str">
        <f>VLOOKUP(A3209,'Web Based Remittances'!A:C,3,0)</f>
        <v>294c302f</v>
      </c>
      <c r="C3209" t="s">
        <v>273</v>
      </c>
      <c r="D3209" t="s">
        <v>274</v>
      </c>
      <c r="E3209">
        <v>6142431</v>
      </c>
    </row>
    <row r="3210" spans="1:5" x14ac:dyDescent="0.2">
      <c r="A3210" t="s">
        <v>396</v>
      </c>
      <c r="B3210" s="243" t="str">
        <f>VLOOKUP(A3210,'Web Based Remittances'!A:C,3,0)</f>
        <v>294c302f</v>
      </c>
      <c r="C3210" t="s">
        <v>275</v>
      </c>
      <c r="D3210" t="s">
        <v>276</v>
      </c>
      <c r="E3210">
        <v>6142432</v>
      </c>
    </row>
    <row r="3211" spans="1:5" x14ac:dyDescent="0.2">
      <c r="A3211" t="s">
        <v>396</v>
      </c>
      <c r="B3211" s="243" t="str">
        <f>VLOOKUP(A3211,'Web Based Remittances'!A:C,3,0)</f>
        <v>294c302f</v>
      </c>
      <c r="C3211" t="s">
        <v>277</v>
      </c>
      <c r="D3211" t="s">
        <v>278</v>
      </c>
      <c r="E3211">
        <v>6142430</v>
      </c>
    </row>
    <row r="3212" spans="1:5" x14ac:dyDescent="0.2">
      <c r="A3212" t="s">
        <v>396</v>
      </c>
      <c r="B3212" s="243" t="str">
        <f>VLOOKUP(A3212,'Web Based Remittances'!A:C,3,0)</f>
        <v>294c302f</v>
      </c>
      <c r="C3212" t="s">
        <v>279</v>
      </c>
      <c r="D3212" t="s">
        <v>280</v>
      </c>
      <c r="E3212">
        <v>6142433</v>
      </c>
    </row>
    <row r="3213" spans="1:5" x14ac:dyDescent="0.2">
      <c r="A3213" t="s">
        <v>396</v>
      </c>
      <c r="B3213" s="243" t="str">
        <f>VLOOKUP(A3213,'Web Based Remittances'!A:C,3,0)</f>
        <v>294c302f</v>
      </c>
      <c r="C3213" t="s">
        <v>281</v>
      </c>
      <c r="D3213" t="s">
        <v>282</v>
      </c>
      <c r="E3213">
        <v>6142440</v>
      </c>
    </row>
    <row r="3214" spans="1:5" x14ac:dyDescent="0.2">
      <c r="A3214" t="s">
        <v>396</v>
      </c>
      <c r="B3214" s="243" t="str">
        <f>VLOOKUP(A3214,'Web Based Remittances'!A:C,3,0)</f>
        <v>294c302f</v>
      </c>
      <c r="C3214" t="s">
        <v>283</v>
      </c>
      <c r="D3214" t="s">
        <v>284</v>
      </c>
      <c r="E3214">
        <v>6142434</v>
      </c>
    </row>
    <row r="3215" spans="1:5" x14ac:dyDescent="0.2">
      <c r="A3215" t="s">
        <v>396</v>
      </c>
      <c r="B3215" s="243" t="str">
        <f>VLOOKUP(A3215,'Web Based Remittances'!A:C,3,0)</f>
        <v>294c302f</v>
      </c>
      <c r="C3215" t="s">
        <v>285</v>
      </c>
      <c r="D3215" t="s">
        <v>286</v>
      </c>
      <c r="E3215">
        <v>6146100</v>
      </c>
    </row>
    <row r="3216" spans="1:5" x14ac:dyDescent="0.2">
      <c r="A3216" t="s">
        <v>396</v>
      </c>
      <c r="B3216" s="243" t="str">
        <f>VLOOKUP(A3216,'Web Based Remittances'!A:C,3,0)</f>
        <v>294c302f</v>
      </c>
      <c r="C3216" t="s">
        <v>287</v>
      </c>
      <c r="D3216" t="s">
        <v>288</v>
      </c>
      <c r="E3216">
        <v>6140000</v>
      </c>
    </row>
    <row r="3217" spans="1:5" x14ac:dyDescent="0.2">
      <c r="A3217" t="s">
        <v>396</v>
      </c>
      <c r="B3217" s="243" t="str">
        <f>VLOOKUP(A3217,'Web Based Remittances'!A:C,3,0)</f>
        <v>294c302f</v>
      </c>
      <c r="C3217" t="s">
        <v>289</v>
      </c>
      <c r="D3217" t="s">
        <v>290</v>
      </c>
      <c r="E3217">
        <v>6121600</v>
      </c>
    </row>
    <row r="3218" spans="1:5" x14ac:dyDescent="0.2">
      <c r="A3218" t="s">
        <v>396</v>
      </c>
      <c r="B3218" s="243" t="str">
        <f>VLOOKUP(A3218,'Web Based Remittances'!A:C,3,0)</f>
        <v>294c302f</v>
      </c>
      <c r="C3218" t="s">
        <v>291</v>
      </c>
      <c r="D3218" t="s">
        <v>292</v>
      </c>
      <c r="E3218">
        <v>6151110</v>
      </c>
    </row>
    <row r="3219" spans="1:5" x14ac:dyDescent="0.2">
      <c r="A3219" t="s">
        <v>396</v>
      </c>
      <c r="B3219" s="243" t="str">
        <f>VLOOKUP(A3219,'Web Based Remittances'!A:C,3,0)</f>
        <v>294c302f</v>
      </c>
      <c r="C3219" t="s">
        <v>293</v>
      </c>
      <c r="D3219" t="s">
        <v>294</v>
      </c>
      <c r="E3219">
        <v>6140200</v>
      </c>
    </row>
    <row r="3220" spans="1:5" x14ac:dyDescent="0.2">
      <c r="A3220" t="s">
        <v>396</v>
      </c>
      <c r="B3220" s="243" t="str">
        <f>VLOOKUP(A3220,'Web Based Remittances'!A:C,3,0)</f>
        <v>294c302f</v>
      </c>
      <c r="C3220" t="s">
        <v>295</v>
      </c>
      <c r="D3220" t="s">
        <v>296</v>
      </c>
      <c r="E3220">
        <v>6111000</v>
      </c>
    </row>
    <row r="3221" spans="1:5" x14ac:dyDescent="0.2">
      <c r="A3221" t="s">
        <v>396</v>
      </c>
      <c r="B3221" s="243" t="str">
        <f>VLOOKUP(A3221,'Web Based Remittances'!A:C,3,0)</f>
        <v>294c302f</v>
      </c>
      <c r="C3221" t="s">
        <v>297</v>
      </c>
      <c r="D3221" t="s">
        <v>298</v>
      </c>
      <c r="E3221">
        <v>6170100</v>
      </c>
    </row>
    <row r="3222" spans="1:5" x14ac:dyDescent="0.2">
      <c r="A3222" t="s">
        <v>396</v>
      </c>
      <c r="B3222" s="243" t="str">
        <f>VLOOKUP(A3222,'Web Based Remittances'!A:C,3,0)</f>
        <v>294c302f</v>
      </c>
      <c r="C3222" t="s">
        <v>299</v>
      </c>
      <c r="D3222" t="s">
        <v>300</v>
      </c>
      <c r="E3222">
        <v>6170110</v>
      </c>
    </row>
    <row r="3223" spans="1:5" x14ac:dyDescent="0.2">
      <c r="A3223" t="s">
        <v>396</v>
      </c>
      <c r="B3223" s="243" t="str">
        <f>VLOOKUP(A3223,'Web Based Remittances'!A:C,3,0)</f>
        <v>294c302f</v>
      </c>
      <c r="C3223" t="s">
        <v>301</v>
      </c>
      <c r="D3223" t="s">
        <v>302</v>
      </c>
      <c r="E3223">
        <v>6181400</v>
      </c>
    </row>
    <row r="3224" spans="1:5" x14ac:dyDescent="0.2">
      <c r="A3224" t="s">
        <v>396</v>
      </c>
      <c r="B3224" s="243" t="str">
        <f>VLOOKUP(A3224,'Web Based Remittances'!A:C,3,0)</f>
        <v>294c302f</v>
      </c>
      <c r="C3224" t="s">
        <v>303</v>
      </c>
      <c r="D3224" t="s">
        <v>304</v>
      </c>
      <c r="E3224">
        <v>6181500</v>
      </c>
    </row>
    <row r="3225" spans="1:5" x14ac:dyDescent="0.2">
      <c r="A3225" t="s">
        <v>396</v>
      </c>
      <c r="B3225" s="243" t="str">
        <f>VLOOKUP(A3225,'Web Based Remittances'!A:C,3,0)</f>
        <v>294c302f</v>
      </c>
      <c r="C3225" t="s">
        <v>305</v>
      </c>
      <c r="D3225" t="s">
        <v>306</v>
      </c>
      <c r="E3225">
        <v>6110610</v>
      </c>
    </row>
    <row r="3226" spans="1:5" x14ac:dyDescent="0.2">
      <c r="A3226" t="s">
        <v>396</v>
      </c>
      <c r="B3226" s="243" t="str">
        <f>VLOOKUP(A3226,'Web Based Remittances'!A:C,3,0)</f>
        <v>294c302f</v>
      </c>
      <c r="C3226" t="s">
        <v>307</v>
      </c>
      <c r="D3226" t="s">
        <v>308</v>
      </c>
      <c r="E3226">
        <v>6122340</v>
      </c>
    </row>
    <row r="3227" spans="1:5" x14ac:dyDescent="0.2">
      <c r="A3227" t="s">
        <v>396</v>
      </c>
      <c r="B3227" s="243" t="str">
        <f>VLOOKUP(A3227,'Web Based Remittances'!A:C,3,0)</f>
        <v>294c302f</v>
      </c>
      <c r="C3227" t="s">
        <v>309</v>
      </c>
      <c r="D3227" t="s">
        <v>310</v>
      </c>
      <c r="E3227">
        <v>4190170</v>
      </c>
    </row>
    <row r="3228" spans="1:5" x14ac:dyDescent="0.2">
      <c r="A3228" t="s">
        <v>396</v>
      </c>
      <c r="B3228" s="243" t="str">
        <f>VLOOKUP(A3228,'Web Based Remittances'!A:C,3,0)</f>
        <v>294c302f</v>
      </c>
      <c r="C3228" t="s">
        <v>311</v>
      </c>
      <c r="D3228" t="s">
        <v>312</v>
      </c>
      <c r="E3228">
        <v>4190430</v>
      </c>
    </row>
    <row r="3229" spans="1:5" x14ac:dyDescent="0.2">
      <c r="A3229" t="s">
        <v>396</v>
      </c>
      <c r="B3229" s="243" t="str">
        <f>VLOOKUP(A3229,'Web Based Remittances'!A:C,3,0)</f>
        <v>294c302f</v>
      </c>
      <c r="C3229" t="s">
        <v>313</v>
      </c>
      <c r="D3229" t="s">
        <v>314</v>
      </c>
      <c r="E3229">
        <v>6181510</v>
      </c>
    </row>
    <row r="3230" spans="1:5" x14ac:dyDescent="0.2">
      <c r="A3230" t="s">
        <v>396</v>
      </c>
      <c r="B3230" s="243" t="str">
        <f>VLOOKUP(A3230,'Web Based Remittances'!A:C,3,0)</f>
        <v>294c302f</v>
      </c>
      <c r="C3230" t="s">
        <v>315</v>
      </c>
      <c r="D3230" t="s">
        <v>316</v>
      </c>
      <c r="E3230">
        <v>6180210</v>
      </c>
    </row>
    <row r="3231" spans="1:5" x14ac:dyDescent="0.2">
      <c r="A3231" t="s">
        <v>396</v>
      </c>
      <c r="B3231" s="243" t="str">
        <f>VLOOKUP(A3231,'Web Based Remittances'!A:C,3,0)</f>
        <v>294c302f</v>
      </c>
      <c r="C3231" t="s">
        <v>317</v>
      </c>
      <c r="D3231" t="s">
        <v>318</v>
      </c>
      <c r="E3231">
        <v>6180200</v>
      </c>
    </row>
    <row r="3232" spans="1:5" x14ac:dyDescent="0.2">
      <c r="A3232" t="s">
        <v>396</v>
      </c>
      <c r="B3232" s="243" t="str">
        <f>VLOOKUP(A3232,'Web Based Remittances'!A:C,3,0)</f>
        <v>294c302f</v>
      </c>
      <c r="C3232" t="s">
        <v>319</v>
      </c>
      <c r="D3232" t="s">
        <v>320</v>
      </c>
      <c r="E3232">
        <v>6180230</v>
      </c>
    </row>
    <row r="3233" spans="1:5" x14ac:dyDescent="0.2">
      <c r="A3233" t="s">
        <v>396</v>
      </c>
      <c r="B3233" s="243" t="str">
        <f>VLOOKUP(A3233,'Web Based Remittances'!A:C,3,0)</f>
        <v>294c302f</v>
      </c>
      <c r="C3233" t="s">
        <v>321</v>
      </c>
      <c r="D3233" t="s">
        <v>272</v>
      </c>
      <c r="E3233">
        <v>6180260</v>
      </c>
    </row>
    <row r="3234" spans="1:5" x14ac:dyDescent="0.2">
      <c r="A3234" t="s">
        <v>396</v>
      </c>
      <c r="B3234" s="243" t="str">
        <f>VLOOKUP(A3234,'Web Based Remittances'!A:C,3,0)</f>
        <v>294c302f</v>
      </c>
      <c r="C3234" t="s">
        <v>322</v>
      </c>
      <c r="D3234" t="s">
        <v>323</v>
      </c>
      <c r="E3234">
        <v>6180261</v>
      </c>
    </row>
    <row r="3235" spans="1:5" x14ac:dyDescent="0.2">
      <c r="A3235" t="s">
        <v>396</v>
      </c>
      <c r="B3235" s="243" t="str">
        <f>VLOOKUP(A3235,'Web Based Remittances'!A:C,3,0)</f>
        <v>294c302f</v>
      </c>
      <c r="C3235" t="s">
        <v>324</v>
      </c>
      <c r="D3235" t="s">
        <v>325</v>
      </c>
      <c r="E3235">
        <v>6180262</v>
      </c>
    </row>
    <row r="3236" spans="1:5" x14ac:dyDescent="0.2">
      <c r="A3236" t="s">
        <v>396</v>
      </c>
      <c r="B3236" s="243" t="str">
        <f>VLOOKUP(A3236,'Web Based Remittances'!A:C,3,0)</f>
        <v>294c302f</v>
      </c>
      <c r="C3236" t="s">
        <v>326</v>
      </c>
      <c r="D3236" t="s">
        <v>280</v>
      </c>
      <c r="E3236">
        <v>6180263</v>
      </c>
    </row>
    <row r="3237" spans="1:5" x14ac:dyDescent="0.2">
      <c r="A3237" t="s">
        <v>396</v>
      </c>
      <c r="B3237" s="243" t="str">
        <f>VLOOKUP(A3237,'Web Based Remittances'!A:C,3,0)</f>
        <v>294c302f</v>
      </c>
      <c r="C3237" t="s">
        <v>327</v>
      </c>
      <c r="D3237" t="s">
        <v>328</v>
      </c>
      <c r="E3237">
        <v>6180264</v>
      </c>
    </row>
    <row r="3238" spans="1:5" x14ac:dyDescent="0.2">
      <c r="A3238" t="s">
        <v>397</v>
      </c>
      <c r="B3238" s="243" t="str">
        <f>VLOOKUP(A3238,'Web Based Remittances'!A:C,3,0)</f>
        <v>775p999d</v>
      </c>
      <c r="C3238" t="s">
        <v>200</v>
      </c>
      <c r="D3238" t="s">
        <v>201</v>
      </c>
      <c r="E3238">
        <v>4190105</v>
      </c>
    </row>
    <row r="3239" spans="1:5" x14ac:dyDescent="0.2">
      <c r="A3239" t="s">
        <v>397</v>
      </c>
      <c r="B3239" s="243" t="str">
        <f>VLOOKUP(A3239,'Web Based Remittances'!A:C,3,0)</f>
        <v>775p999d</v>
      </c>
      <c r="C3239" t="s">
        <v>202</v>
      </c>
      <c r="D3239" t="s">
        <v>203</v>
      </c>
      <c r="E3239">
        <v>4190110</v>
      </c>
    </row>
    <row r="3240" spans="1:5" x14ac:dyDescent="0.2">
      <c r="A3240" t="s">
        <v>397</v>
      </c>
      <c r="B3240" s="243" t="str">
        <f>VLOOKUP(A3240,'Web Based Remittances'!A:C,3,0)</f>
        <v>775p999d</v>
      </c>
      <c r="C3240" t="s">
        <v>204</v>
      </c>
      <c r="D3240" t="s">
        <v>205</v>
      </c>
      <c r="E3240">
        <v>4190120</v>
      </c>
    </row>
    <row r="3241" spans="1:5" x14ac:dyDescent="0.2">
      <c r="A3241" t="s">
        <v>397</v>
      </c>
      <c r="B3241" s="243" t="str">
        <f>VLOOKUP(A3241,'Web Based Remittances'!A:C,3,0)</f>
        <v>775p999d</v>
      </c>
      <c r="C3241" t="s">
        <v>206</v>
      </c>
      <c r="D3241" t="s">
        <v>207</v>
      </c>
      <c r="E3241">
        <v>4190140</v>
      </c>
    </row>
    <row r="3242" spans="1:5" x14ac:dyDescent="0.2">
      <c r="A3242" t="s">
        <v>397</v>
      </c>
      <c r="B3242" s="243" t="str">
        <f>VLOOKUP(A3242,'Web Based Remittances'!A:C,3,0)</f>
        <v>775p999d</v>
      </c>
      <c r="C3242" t="s">
        <v>208</v>
      </c>
      <c r="D3242" t="s">
        <v>209</v>
      </c>
      <c r="E3242">
        <v>4190160</v>
      </c>
    </row>
    <row r="3243" spans="1:5" x14ac:dyDescent="0.2">
      <c r="A3243" t="s">
        <v>397</v>
      </c>
      <c r="B3243" s="243" t="str">
        <f>VLOOKUP(A3243,'Web Based Remittances'!A:C,3,0)</f>
        <v>775p999d</v>
      </c>
      <c r="C3243" t="s">
        <v>210</v>
      </c>
      <c r="D3243" t="s">
        <v>211</v>
      </c>
      <c r="E3243">
        <v>4190390</v>
      </c>
    </row>
    <row r="3244" spans="1:5" x14ac:dyDescent="0.2">
      <c r="A3244" t="s">
        <v>397</v>
      </c>
      <c r="B3244" s="243" t="str">
        <f>VLOOKUP(A3244,'Web Based Remittances'!A:C,3,0)</f>
        <v>775p999d</v>
      </c>
      <c r="C3244" t="s">
        <v>212</v>
      </c>
      <c r="D3244" t="s">
        <v>213</v>
      </c>
      <c r="E3244">
        <v>4191900</v>
      </c>
    </row>
    <row r="3245" spans="1:5" x14ac:dyDescent="0.2">
      <c r="A3245" t="s">
        <v>397</v>
      </c>
      <c r="B3245" s="243" t="str">
        <f>VLOOKUP(A3245,'Web Based Remittances'!A:C,3,0)</f>
        <v>775p999d</v>
      </c>
      <c r="C3245" t="s">
        <v>214</v>
      </c>
      <c r="D3245" t="s">
        <v>215</v>
      </c>
      <c r="E3245">
        <v>4191100</v>
      </c>
    </row>
    <row r="3246" spans="1:5" x14ac:dyDescent="0.2">
      <c r="A3246" t="s">
        <v>397</v>
      </c>
      <c r="B3246" s="243" t="str">
        <f>VLOOKUP(A3246,'Web Based Remittances'!A:C,3,0)</f>
        <v>775p999d</v>
      </c>
      <c r="C3246" t="s">
        <v>216</v>
      </c>
      <c r="D3246" t="s">
        <v>217</v>
      </c>
      <c r="E3246">
        <v>4191110</v>
      </c>
    </row>
    <row r="3247" spans="1:5" x14ac:dyDescent="0.2">
      <c r="A3247" t="s">
        <v>397</v>
      </c>
      <c r="B3247" s="243" t="str">
        <f>VLOOKUP(A3247,'Web Based Remittances'!A:C,3,0)</f>
        <v>775p999d</v>
      </c>
      <c r="C3247" t="s">
        <v>218</v>
      </c>
      <c r="D3247" t="s">
        <v>219</v>
      </c>
      <c r="E3247">
        <v>4191600</v>
      </c>
    </row>
    <row r="3248" spans="1:5" x14ac:dyDescent="0.2">
      <c r="A3248" t="s">
        <v>397</v>
      </c>
      <c r="B3248" s="243" t="str">
        <f>VLOOKUP(A3248,'Web Based Remittances'!A:C,3,0)</f>
        <v>775p999d</v>
      </c>
      <c r="C3248" t="s">
        <v>220</v>
      </c>
      <c r="D3248" t="s">
        <v>221</v>
      </c>
      <c r="E3248">
        <v>4191610</v>
      </c>
    </row>
    <row r="3249" spans="1:5" x14ac:dyDescent="0.2">
      <c r="A3249" t="s">
        <v>397</v>
      </c>
      <c r="B3249" s="243" t="str">
        <f>VLOOKUP(A3249,'Web Based Remittances'!A:C,3,0)</f>
        <v>775p999d</v>
      </c>
      <c r="C3249" t="s">
        <v>222</v>
      </c>
      <c r="D3249" t="s">
        <v>223</v>
      </c>
      <c r="E3249">
        <v>4190410</v>
      </c>
    </row>
    <row r="3250" spans="1:5" x14ac:dyDescent="0.2">
      <c r="A3250" t="s">
        <v>397</v>
      </c>
      <c r="B3250" s="243" t="str">
        <f>VLOOKUP(A3250,'Web Based Remittances'!A:C,3,0)</f>
        <v>775p999d</v>
      </c>
      <c r="C3250" t="s">
        <v>224</v>
      </c>
      <c r="D3250" t="s">
        <v>225</v>
      </c>
      <c r="E3250">
        <v>4190420</v>
      </c>
    </row>
    <row r="3251" spans="1:5" x14ac:dyDescent="0.2">
      <c r="A3251" t="s">
        <v>397</v>
      </c>
      <c r="B3251" s="243" t="str">
        <f>VLOOKUP(A3251,'Web Based Remittances'!A:C,3,0)</f>
        <v>775p999d</v>
      </c>
      <c r="C3251" t="s">
        <v>226</v>
      </c>
      <c r="D3251" t="s">
        <v>227</v>
      </c>
      <c r="E3251">
        <v>4190200</v>
      </c>
    </row>
    <row r="3252" spans="1:5" x14ac:dyDescent="0.2">
      <c r="A3252" t="s">
        <v>397</v>
      </c>
      <c r="B3252" s="243" t="str">
        <f>VLOOKUP(A3252,'Web Based Remittances'!A:C,3,0)</f>
        <v>775p999d</v>
      </c>
      <c r="C3252" t="s">
        <v>228</v>
      </c>
      <c r="D3252" t="s">
        <v>229</v>
      </c>
      <c r="E3252">
        <v>4190386</v>
      </c>
    </row>
    <row r="3253" spans="1:5" x14ac:dyDescent="0.2">
      <c r="A3253" t="s">
        <v>397</v>
      </c>
      <c r="B3253" s="243" t="str">
        <f>VLOOKUP(A3253,'Web Based Remittances'!A:C,3,0)</f>
        <v>775p999d</v>
      </c>
      <c r="C3253" t="s">
        <v>230</v>
      </c>
      <c r="D3253" t="s">
        <v>231</v>
      </c>
      <c r="E3253">
        <v>4190387</v>
      </c>
    </row>
    <row r="3254" spans="1:5" x14ac:dyDescent="0.2">
      <c r="A3254" t="s">
        <v>397</v>
      </c>
      <c r="B3254" s="243" t="str">
        <f>VLOOKUP(A3254,'Web Based Remittances'!A:C,3,0)</f>
        <v>775p999d</v>
      </c>
      <c r="C3254" t="s">
        <v>232</v>
      </c>
      <c r="D3254" t="s">
        <v>233</v>
      </c>
      <c r="E3254">
        <v>4190388</v>
      </c>
    </row>
    <row r="3255" spans="1:5" x14ac:dyDescent="0.2">
      <c r="A3255" t="s">
        <v>397</v>
      </c>
      <c r="B3255" s="243" t="str">
        <f>VLOOKUP(A3255,'Web Based Remittances'!A:C,3,0)</f>
        <v>775p999d</v>
      </c>
      <c r="C3255" t="s">
        <v>234</v>
      </c>
      <c r="D3255" t="s">
        <v>235</v>
      </c>
      <c r="E3255">
        <v>4190380</v>
      </c>
    </row>
    <row r="3256" spans="1:5" x14ac:dyDescent="0.2">
      <c r="A3256" t="s">
        <v>397</v>
      </c>
      <c r="B3256" s="243" t="str">
        <f>VLOOKUP(A3256,'Web Based Remittances'!A:C,3,0)</f>
        <v>775p999d</v>
      </c>
      <c r="C3256" t="s">
        <v>236</v>
      </c>
      <c r="D3256" t="s">
        <v>237</v>
      </c>
      <c r="E3256">
        <v>4190205</v>
      </c>
    </row>
    <row r="3257" spans="1:5" x14ac:dyDescent="0.2">
      <c r="A3257" t="s">
        <v>397</v>
      </c>
      <c r="B3257" s="243" t="str">
        <f>VLOOKUP(A3257,'Web Based Remittances'!A:C,3,0)</f>
        <v>775p999d</v>
      </c>
      <c r="C3257" t="s">
        <v>238</v>
      </c>
      <c r="D3257" t="s">
        <v>239</v>
      </c>
      <c r="E3257">
        <v>4190210</v>
      </c>
    </row>
    <row r="3258" spans="1:5" x14ac:dyDescent="0.2">
      <c r="A3258" t="s">
        <v>397</v>
      </c>
      <c r="B3258" s="243" t="str">
        <f>VLOOKUP(A3258,'Web Based Remittances'!A:C,3,0)</f>
        <v>775p999d</v>
      </c>
      <c r="C3258" t="s">
        <v>14</v>
      </c>
      <c r="D3258" t="s">
        <v>240</v>
      </c>
      <c r="E3258">
        <v>6110000</v>
      </c>
    </row>
    <row r="3259" spans="1:5" x14ac:dyDescent="0.2">
      <c r="A3259" t="s">
        <v>397</v>
      </c>
      <c r="B3259" s="243" t="str">
        <f>VLOOKUP(A3259,'Web Based Remittances'!A:C,3,0)</f>
        <v>775p999d</v>
      </c>
      <c r="C3259" t="s">
        <v>23</v>
      </c>
      <c r="D3259" t="s">
        <v>241</v>
      </c>
      <c r="E3259">
        <v>6110020</v>
      </c>
    </row>
    <row r="3260" spans="1:5" x14ac:dyDescent="0.2">
      <c r="A3260" t="s">
        <v>397</v>
      </c>
      <c r="B3260" s="243" t="str">
        <f>VLOOKUP(A3260,'Web Based Remittances'!A:C,3,0)</f>
        <v>775p999d</v>
      </c>
      <c r="C3260" t="s">
        <v>31</v>
      </c>
      <c r="D3260" t="s">
        <v>242</v>
      </c>
      <c r="E3260">
        <v>6110600</v>
      </c>
    </row>
    <row r="3261" spans="1:5" x14ac:dyDescent="0.2">
      <c r="A3261" t="s">
        <v>397</v>
      </c>
      <c r="B3261" s="243" t="str">
        <f>VLOOKUP(A3261,'Web Based Remittances'!A:C,3,0)</f>
        <v>775p999d</v>
      </c>
      <c r="C3261" t="s">
        <v>38</v>
      </c>
      <c r="D3261" t="s">
        <v>243</v>
      </c>
      <c r="E3261">
        <v>6110720</v>
      </c>
    </row>
    <row r="3262" spans="1:5" x14ac:dyDescent="0.2">
      <c r="A3262" t="s">
        <v>397</v>
      </c>
      <c r="B3262" s="243" t="str">
        <f>VLOOKUP(A3262,'Web Based Remittances'!A:C,3,0)</f>
        <v>775p999d</v>
      </c>
      <c r="C3262" t="s">
        <v>42</v>
      </c>
      <c r="D3262" t="s">
        <v>244</v>
      </c>
      <c r="E3262">
        <v>6110860</v>
      </c>
    </row>
    <row r="3263" spans="1:5" x14ac:dyDescent="0.2">
      <c r="A3263" t="s">
        <v>397</v>
      </c>
      <c r="B3263" s="243" t="str">
        <f>VLOOKUP(A3263,'Web Based Remittances'!A:C,3,0)</f>
        <v>775p999d</v>
      </c>
      <c r="C3263" t="s">
        <v>46</v>
      </c>
      <c r="D3263" t="s">
        <v>245</v>
      </c>
      <c r="E3263">
        <v>6110800</v>
      </c>
    </row>
    <row r="3264" spans="1:5" x14ac:dyDescent="0.2">
      <c r="A3264" t="s">
        <v>397</v>
      </c>
      <c r="B3264" s="243" t="str">
        <f>VLOOKUP(A3264,'Web Based Remittances'!A:C,3,0)</f>
        <v>775p999d</v>
      </c>
      <c r="C3264" t="s">
        <v>50</v>
      </c>
      <c r="D3264" t="s">
        <v>246</v>
      </c>
      <c r="E3264">
        <v>6110640</v>
      </c>
    </row>
    <row r="3265" spans="1:5" x14ac:dyDescent="0.2">
      <c r="A3265" t="s">
        <v>397</v>
      </c>
      <c r="B3265" s="243" t="str">
        <f>VLOOKUP(A3265,'Web Based Remittances'!A:C,3,0)</f>
        <v>775p999d</v>
      </c>
      <c r="C3265" t="s">
        <v>247</v>
      </c>
      <c r="D3265" t="s">
        <v>248</v>
      </c>
      <c r="E3265">
        <v>6116300</v>
      </c>
    </row>
    <row r="3266" spans="1:5" x14ac:dyDescent="0.2">
      <c r="A3266" t="s">
        <v>397</v>
      </c>
      <c r="B3266" s="243" t="str">
        <f>VLOOKUP(A3266,'Web Based Remittances'!A:C,3,0)</f>
        <v>775p999d</v>
      </c>
      <c r="C3266" t="s">
        <v>249</v>
      </c>
      <c r="D3266" t="s">
        <v>250</v>
      </c>
      <c r="E3266">
        <v>6116200</v>
      </c>
    </row>
    <row r="3267" spans="1:5" x14ac:dyDescent="0.2">
      <c r="A3267" t="s">
        <v>397</v>
      </c>
      <c r="B3267" s="243" t="str">
        <f>VLOOKUP(A3267,'Web Based Remittances'!A:C,3,0)</f>
        <v>775p999d</v>
      </c>
      <c r="C3267" t="s">
        <v>251</v>
      </c>
      <c r="D3267" t="s">
        <v>252</v>
      </c>
      <c r="E3267">
        <v>6116610</v>
      </c>
    </row>
    <row r="3268" spans="1:5" x14ac:dyDescent="0.2">
      <c r="A3268" t="s">
        <v>397</v>
      </c>
      <c r="B3268" s="243" t="str">
        <f>VLOOKUP(A3268,'Web Based Remittances'!A:C,3,0)</f>
        <v>775p999d</v>
      </c>
      <c r="C3268" t="s">
        <v>253</v>
      </c>
      <c r="D3268" t="s">
        <v>254</v>
      </c>
      <c r="E3268">
        <v>6116600</v>
      </c>
    </row>
    <row r="3269" spans="1:5" x14ac:dyDescent="0.2">
      <c r="A3269" t="s">
        <v>397</v>
      </c>
      <c r="B3269" s="243" t="str">
        <f>VLOOKUP(A3269,'Web Based Remittances'!A:C,3,0)</f>
        <v>775p999d</v>
      </c>
      <c r="C3269" t="s">
        <v>255</v>
      </c>
      <c r="D3269" t="s">
        <v>256</v>
      </c>
      <c r="E3269">
        <v>6121000</v>
      </c>
    </row>
    <row r="3270" spans="1:5" x14ac:dyDescent="0.2">
      <c r="A3270" t="s">
        <v>397</v>
      </c>
      <c r="B3270" s="243" t="str">
        <f>VLOOKUP(A3270,'Web Based Remittances'!A:C,3,0)</f>
        <v>775p999d</v>
      </c>
      <c r="C3270" t="s">
        <v>257</v>
      </c>
      <c r="D3270" t="s">
        <v>258</v>
      </c>
      <c r="E3270">
        <v>6122310</v>
      </c>
    </row>
    <row r="3271" spans="1:5" x14ac:dyDescent="0.2">
      <c r="A3271" t="s">
        <v>397</v>
      </c>
      <c r="B3271" s="243" t="str">
        <f>VLOOKUP(A3271,'Web Based Remittances'!A:C,3,0)</f>
        <v>775p999d</v>
      </c>
      <c r="C3271" t="s">
        <v>259</v>
      </c>
      <c r="D3271" t="s">
        <v>260</v>
      </c>
      <c r="E3271">
        <v>6122110</v>
      </c>
    </row>
    <row r="3272" spans="1:5" x14ac:dyDescent="0.2">
      <c r="A3272" t="s">
        <v>397</v>
      </c>
      <c r="B3272" s="243" t="str">
        <f>VLOOKUP(A3272,'Web Based Remittances'!A:C,3,0)</f>
        <v>775p999d</v>
      </c>
      <c r="C3272" t="s">
        <v>261</v>
      </c>
      <c r="D3272" t="s">
        <v>262</v>
      </c>
      <c r="E3272">
        <v>6120800</v>
      </c>
    </row>
    <row r="3273" spans="1:5" x14ac:dyDescent="0.2">
      <c r="A3273" t="s">
        <v>397</v>
      </c>
      <c r="B3273" s="243" t="str">
        <f>VLOOKUP(A3273,'Web Based Remittances'!A:C,3,0)</f>
        <v>775p999d</v>
      </c>
      <c r="C3273" t="s">
        <v>263</v>
      </c>
      <c r="D3273" t="s">
        <v>264</v>
      </c>
      <c r="E3273">
        <v>6120220</v>
      </c>
    </row>
    <row r="3274" spans="1:5" x14ac:dyDescent="0.2">
      <c r="A3274" t="s">
        <v>397</v>
      </c>
      <c r="B3274" s="243" t="str">
        <f>VLOOKUP(A3274,'Web Based Remittances'!A:C,3,0)</f>
        <v>775p999d</v>
      </c>
      <c r="C3274" t="s">
        <v>265</v>
      </c>
      <c r="D3274" t="s">
        <v>266</v>
      </c>
      <c r="E3274">
        <v>6120600</v>
      </c>
    </row>
    <row r="3275" spans="1:5" x14ac:dyDescent="0.2">
      <c r="A3275" t="s">
        <v>397</v>
      </c>
      <c r="B3275" s="243" t="str">
        <f>VLOOKUP(A3275,'Web Based Remittances'!A:C,3,0)</f>
        <v>775p999d</v>
      </c>
      <c r="C3275" t="s">
        <v>267</v>
      </c>
      <c r="D3275" t="s">
        <v>268</v>
      </c>
      <c r="E3275">
        <v>6120400</v>
      </c>
    </row>
    <row r="3276" spans="1:5" x14ac:dyDescent="0.2">
      <c r="A3276" t="s">
        <v>397</v>
      </c>
      <c r="B3276" s="243" t="str">
        <f>VLOOKUP(A3276,'Web Based Remittances'!A:C,3,0)</f>
        <v>775p999d</v>
      </c>
      <c r="C3276" t="s">
        <v>269</v>
      </c>
      <c r="D3276" t="s">
        <v>270</v>
      </c>
      <c r="E3276">
        <v>6140130</v>
      </c>
    </row>
    <row r="3277" spans="1:5" x14ac:dyDescent="0.2">
      <c r="A3277" t="s">
        <v>397</v>
      </c>
      <c r="B3277" s="243" t="str">
        <f>VLOOKUP(A3277,'Web Based Remittances'!A:C,3,0)</f>
        <v>775p999d</v>
      </c>
      <c r="C3277" t="s">
        <v>271</v>
      </c>
      <c r="D3277" t="s">
        <v>272</v>
      </c>
      <c r="E3277">
        <v>6142460</v>
      </c>
    </row>
    <row r="3278" spans="1:5" x14ac:dyDescent="0.2">
      <c r="A3278" t="s">
        <v>397</v>
      </c>
      <c r="B3278" s="243" t="str">
        <f>VLOOKUP(A3278,'Web Based Remittances'!A:C,3,0)</f>
        <v>775p999d</v>
      </c>
      <c r="C3278" t="s">
        <v>273</v>
      </c>
      <c r="D3278" t="s">
        <v>274</v>
      </c>
      <c r="E3278">
        <v>6142431</v>
      </c>
    </row>
    <row r="3279" spans="1:5" x14ac:dyDescent="0.2">
      <c r="A3279" t="s">
        <v>397</v>
      </c>
      <c r="B3279" s="243" t="str">
        <f>VLOOKUP(A3279,'Web Based Remittances'!A:C,3,0)</f>
        <v>775p999d</v>
      </c>
      <c r="C3279" t="s">
        <v>275</v>
      </c>
      <c r="D3279" t="s">
        <v>276</v>
      </c>
      <c r="E3279">
        <v>6142432</v>
      </c>
    </row>
    <row r="3280" spans="1:5" x14ac:dyDescent="0.2">
      <c r="A3280" t="s">
        <v>397</v>
      </c>
      <c r="B3280" s="243" t="str">
        <f>VLOOKUP(A3280,'Web Based Remittances'!A:C,3,0)</f>
        <v>775p999d</v>
      </c>
      <c r="C3280" t="s">
        <v>277</v>
      </c>
      <c r="D3280" t="s">
        <v>278</v>
      </c>
      <c r="E3280">
        <v>6142430</v>
      </c>
    </row>
    <row r="3281" spans="1:5" x14ac:dyDescent="0.2">
      <c r="A3281" t="s">
        <v>397</v>
      </c>
      <c r="B3281" s="243" t="str">
        <f>VLOOKUP(A3281,'Web Based Remittances'!A:C,3,0)</f>
        <v>775p999d</v>
      </c>
      <c r="C3281" t="s">
        <v>279</v>
      </c>
      <c r="D3281" t="s">
        <v>280</v>
      </c>
      <c r="E3281">
        <v>6142433</v>
      </c>
    </row>
    <row r="3282" spans="1:5" x14ac:dyDescent="0.2">
      <c r="A3282" t="s">
        <v>397</v>
      </c>
      <c r="B3282" s="243" t="str">
        <f>VLOOKUP(A3282,'Web Based Remittances'!A:C,3,0)</f>
        <v>775p999d</v>
      </c>
      <c r="C3282" t="s">
        <v>281</v>
      </c>
      <c r="D3282" t="s">
        <v>282</v>
      </c>
      <c r="E3282">
        <v>6142440</v>
      </c>
    </row>
    <row r="3283" spans="1:5" x14ac:dyDescent="0.2">
      <c r="A3283" t="s">
        <v>397</v>
      </c>
      <c r="B3283" s="243" t="str">
        <f>VLOOKUP(A3283,'Web Based Remittances'!A:C,3,0)</f>
        <v>775p999d</v>
      </c>
      <c r="C3283" t="s">
        <v>283</v>
      </c>
      <c r="D3283" t="s">
        <v>284</v>
      </c>
      <c r="E3283">
        <v>6142434</v>
      </c>
    </row>
    <row r="3284" spans="1:5" x14ac:dyDescent="0.2">
      <c r="A3284" t="s">
        <v>397</v>
      </c>
      <c r="B3284" s="243" t="str">
        <f>VLOOKUP(A3284,'Web Based Remittances'!A:C,3,0)</f>
        <v>775p999d</v>
      </c>
      <c r="C3284" t="s">
        <v>285</v>
      </c>
      <c r="D3284" t="s">
        <v>286</v>
      </c>
      <c r="E3284">
        <v>6146100</v>
      </c>
    </row>
    <row r="3285" spans="1:5" x14ac:dyDescent="0.2">
      <c r="A3285" t="s">
        <v>397</v>
      </c>
      <c r="B3285" s="243" t="str">
        <f>VLOOKUP(A3285,'Web Based Remittances'!A:C,3,0)</f>
        <v>775p999d</v>
      </c>
      <c r="C3285" t="s">
        <v>287</v>
      </c>
      <c r="D3285" t="s">
        <v>288</v>
      </c>
      <c r="E3285">
        <v>6140000</v>
      </c>
    </row>
    <row r="3286" spans="1:5" x14ac:dyDescent="0.2">
      <c r="A3286" t="s">
        <v>397</v>
      </c>
      <c r="B3286" s="243" t="str">
        <f>VLOOKUP(A3286,'Web Based Remittances'!A:C,3,0)</f>
        <v>775p999d</v>
      </c>
      <c r="C3286" t="s">
        <v>289</v>
      </c>
      <c r="D3286" t="s">
        <v>290</v>
      </c>
      <c r="E3286">
        <v>6121600</v>
      </c>
    </row>
    <row r="3287" spans="1:5" x14ac:dyDescent="0.2">
      <c r="A3287" t="s">
        <v>397</v>
      </c>
      <c r="B3287" s="243" t="str">
        <f>VLOOKUP(A3287,'Web Based Remittances'!A:C,3,0)</f>
        <v>775p999d</v>
      </c>
      <c r="C3287" t="s">
        <v>291</v>
      </c>
      <c r="D3287" t="s">
        <v>292</v>
      </c>
      <c r="E3287">
        <v>6151110</v>
      </c>
    </row>
    <row r="3288" spans="1:5" x14ac:dyDescent="0.2">
      <c r="A3288" t="s">
        <v>397</v>
      </c>
      <c r="B3288" s="243" t="str">
        <f>VLOOKUP(A3288,'Web Based Remittances'!A:C,3,0)</f>
        <v>775p999d</v>
      </c>
      <c r="C3288" t="s">
        <v>293</v>
      </c>
      <c r="D3288" t="s">
        <v>294</v>
      </c>
      <c r="E3288">
        <v>6140200</v>
      </c>
    </row>
    <row r="3289" spans="1:5" x14ac:dyDescent="0.2">
      <c r="A3289" t="s">
        <v>397</v>
      </c>
      <c r="B3289" s="243" t="str">
        <f>VLOOKUP(A3289,'Web Based Remittances'!A:C,3,0)</f>
        <v>775p999d</v>
      </c>
      <c r="C3289" t="s">
        <v>295</v>
      </c>
      <c r="D3289" t="s">
        <v>296</v>
      </c>
      <c r="E3289">
        <v>6111000</v>
      </c>
    </row>
    <row r="3290" spans="1:5" x14ac:dyDescent="0.2">
      <c r="A3290" t="s">
        <v>397</v>
      </c>
      <c r="B3290" s="243" t="str">
        <f>VLOOKUP(A3290,'Web Based Remittances'!A:C,3,0)</f>
        <v>775p999d</v>
      </c>
      <c r="C3290" t="s">
        <v>297</v>
      </c>
      <c r="D3290" t="s">
        <v>298</v>
      </c>
      <c r="E3290">
        <v>6170100</v>
      </c>
    </row>
    <row r="3291" spans="1:5" x14ac:dyDescent="0.2">
      <c r="A3291" t="s">
        <v>397</v>
      </c>
      <c r="B3291" s="243" t="str">
        <f>VLOOKUP(A3291,'Web Based Remittances'!A:C,3,0)</f>
        <v>775p999d</v>
      </c>
      <c r="C3291" t="s">
        <v>299</v>
      </c>
      <c r="D3291" t="s">
        <v>300</v>
      </c>
      <c r="E3291">
        <v>6170110</v>
      </c>
    </row>
    <row r="3292" spans="1:5" x14ac:dyDescent="0.2">
      <c r="A3292" t="s">
        <v>397</v>
      </c>
      <c r="B3292" s="243" t="str">
        <f>VLOOKUP(A3292,'Web Based Remittances'!A:C,3,0)</f>
        <v>775p999d</v>
      </c>
      <c r="C3292" t="s">
        <v>301</v>
      </c>
      <c r="D3292" t="s">
        <v>302</v>
      </c>
      <c r="E3292">
        <v>6181400</v>
      </c>
    </row>
    <row r="3293" spans="1:5" x14ac:dyDescent="0.2">
      <c r="A3293" t="s">
        <v>397</v>
      </c>
      <c r="B3293" s="243" t="str">
        <f>VLOOKUP(A3293,'Web Based Remittances'!A:C,3,0)</f>
        <v>775p999d</v>
      </c>
      <c r="C3293" t="s">
        <v>303</v>
      </c>
      <c r="D3293" t="s">
        <v>304</v>
      </c>
      <c r="E3293">
        <v>6181500</v>
      </c>
    </row>
    <row r="3294" spans="1:5" x14ac:dyDescent="0.2">
      <c r="A3294" t="s">
        <v>397</v>
      </c>
      <c r="B3294" s="243" t="str">
        <f>VLOOKUP(A3294,'Web Based Remittances'!A:C,3,0)</f>
        <v>775p999d</v>
      </c>
      <c r="C3294" t="s">
        <v>305</v>
      </c>
      <c r="D3294" t="s">
        <v>306</v>
      </c>
      <c r="E3294">
        <v>6110610</v>
      </c>
    </row>
    <row r="3295" spans="1:5" x14ac:dyDescent="0.2">
      <c r="A3295" t="s">
        <v>397</v>
      </c>
      <c r="B3295" s="243" t="str">
        <f>VLOOKUP(A3295,'Web Based Remittances'!A:C,3,0)</f>
        <v>775p999d</v>
      </c>
      <c r="C3295" t="s">
        <v>307</v>
      </c>
      <c r="D3295" t="s">
        <v>308</v>
      </c>
      <c r="E3295">
        <v>6122340</v>
      </c>
    </row>
    <row r="3296" spans="1:5" x14ac:dyDescent="0.2">
      <c r="A3296" t="s">
        <v>397</v>
      </c>
      <c r="B3296" s="243" t="str">
        <f>VLOOKUP(A3296,'Web Based Remittances'!A:C,3,0)</f>
        <v>775p999d</v>
      </c>
      <c r="C3296" t="s">
        <v>309</v>
      </c>
      <c r="D3296" t="s">
        <v>310</v>
      </c>
      <c r="E3296">
        <v>4190170</v>
      </c>
    </row>
    <row r="3297" spans="1:18" x14ac:dyDescent="0.2">
      <c r="A3297" t="s">
        <v>397</v>
      </c>
      <c r="B3297" s="243" t="str">
        <f>VLOOKUP(A3297,'Web Based Remittances'!A:C,3,0)</f>
        <v>775p999d</v>
      </c>
      <c r="C3297" t="s">
        <v>311</v>
      </c>
      <c r="D3297" t="s">
        <v>312</v>
      </c>
      <c r="E3297">
        <v>4190430</v>
      </c>
    </row>
    <row r="3298" spans="1:18" x14ac:dyDescent="0.2">
      <c r="A3298" t="s">
        <v>397</v>
      </c>
      <c r="B3298" s="243" t="str">
        <f>VLOOKUP(A3298,'Web Based Remittances'!A:C,3,0)</f>
        <v>775p999d</v>
      </c>
      <c r="C3298" t="s">
        <v>313</v>
      </c>
      <c r="D3298" t="s">
        <v>314</v>
      </c>
      <c r="E3298">
        <v>6181510</v>
      </c>
    </row>
    <row r="3299" spans="1:18" x14ac:dyDescent="0.2">
      <c r="A3299" t="s">
        <v>397</v>
      </c>
      <c r="B3299" s="243" t="str">
        <f>VLOOKUP(A3299,'Web Based Remittances'!A:C,3,0)</f>
        <v>775p999d</v>
      </c>
      <c r="C3299" t="s">
        <v>315</v>
      </c>
      <c r="D3299" t="s">
        <v>316</v>
      </c>
      <c r="E3299">
        <v>6180210</v>
      </c>
    </row>
    <row r="3300" spans="1:18" x14ac:dyDescent="0.2">
      <c r="A3300" t="s">
        <v>397</v>
      </c>
      <c r="B3300" s="243" t="str">
        <f>VLOOKUP(A3300,'Web Based Remittances'!A:C,3,0)</f>
        <v>775p999d</v>
      </c>
      <c r="C3300" t="s">
        <v>317</v>
      </c>
      <c r="D3300" t="s">
        <v>318</v>
      </c>
      <c r="E3300">
        <v>6180200</v>
      </c>
    </row>
    <row r="3301" spans="1:18" x14ac:dyDescent="0.2">
      <c r="A3301" t="s">
        <v>397</v>
      </c>
      <c r="B3301" s="243" t="str">
        <f>VLOOKUP(A3301,'Web Based Remittances'!A:C,3,0)</f>
        <v>775p999d</v>
      </c>
      <c r="C3301" t="s">
        <v>319</v>
      </c>
      <c r="D3301" t="s">
        <v>320</v>
      </c>
      <c r="E3301">
        <v>6180230</v>
      </c>
    </row>
    <row r="3302" spans="1:18" x14ac:dyDescent="0.2">
      <c r="A3302" t="s">
        <v>397</v>
      </c>
      <c r="B3302" s="243" t="str">
        <f>VLOOKUP(A3302,'Web Based Remittances'!A:C,3,0)</f>
        <v>775p999d</v>
      </c>
      <c r="C3302" t="s">
        <v>321</v>
      </c>
      <c r="D3302" t="s">
        <v>272</v>
      </c>
      <c r="E3302">
        <v>6180260</v>
      </c>
    </row>
    <row r="3303" spans="1:18" x14ac:dyDescent="0.2">
      <c r="A3303" t="s">
        <v>397</v>
      </c>
      <c r="B3303" s="243" t="str">
        <f>VLOOKUP(A3303,'Web Based Remittances'!A:C,3,0)</f>
        <v>775p999d</v>
      </c>
      <c r="C3303" t="s">
        <v>322</v>
      </c>
      <c r="D3303" t="s">
        <v>323</v>
      </c>
      <c r="E3303">
        <v>6180261</v>
      </c>
    </row>
    <row r="3304" spans="1:18" x14ac:dyDescent="0.2">
      <c r="A3304" t="s">
        <v>397</v>
      </c>
      <c r="B3304" s="243" t="str">
        <f>VLOOKUP(A3304,'Web Based Remittances'!A:C,3,0)</f>
        <v>775p999d</v>
      </c>
      <c r="C3304" t="s">
        <v>324</v>
      </c>
      <c r="D3304" t="s">
        <v>325</v>
      </c>
      <c r="E3304">
        <v>6180262</v>
      </c>
    </row>
    <row r="3305" spans="1:18" x14ac:dyDescent="0.2">
      <c r="A3305" t="s">
        <v>397</v>
      </c>
      <c r="B3305" s="243" t="str">
        <f>VLOOKUP(A3305,'Web Based Remittances'!A:C,3,0)</f>
        <v>775p999d</v>
      </c>
      <c r="C3305" t="s">
        <v>326</v>
      </c>
      <c r="D3305" t="s">
        <v>280</v>
      </c>
      <c r="E3305">
        <v>6180263</v>
      </c>
    </row>
    <row r="3306" spans="1:18" x14ac:dyDescent="0.2">
      <c r="A3306" t="s">
        <v>397</v>
      </c>
      <c r="B3306" s="243" t="str">
        <f>VLOOKUP(A3306,'Web Based Remittances'!A:C,3,0)</f>
        <v>775p999d</v>
      </c>
      <c r="C3306" t="s">
        <v>327</v>
      </c>
      <c r="D3306" t="s">
        <v>328</v>
      </c>
      <c r="E3306">
        <v>6180264</v>
      </c>
    </row>
    <row r="3307" spans="1:18" x14ac:dyDescent="0.2">
      <c r="A3307" t="s">
        <v>398</v>
      </c>
      <c r="B3307" s="243" t="str">
        <f>VLOOKUP(A3307,'Web Based Remittances'!A:C,3,0)</f>
        <v>843v588r</v>
      </c>
      <c r="C3307" t="s">
        <v>200</v>
      </c>
      <c r="D3307" t="s">
        <v>201</v>
      </c>
      <c r="E3307">
        <v>4190105</v>
      </c>
      <c r="F3307" s="338"/>
      <c r="G3307" s="338"/>
      <c r="H3307" s="338"/>
      <c r="I3307" s="338"/>
      <c r="J3307" s="338"/>
      <c r="K3307" s="338"/>
      <c r="L3307" s="338"/>
      <c r="M3307" s="338"/>
      <c r="N3307" s="338"/>
      <c r="O3307" s="338"/>
      <c r="P3307" s="338"/>
      <c r="Q3307" s="338"/>
      <c r="R3307" s="338"/>
    </row>
    <row r="3308" spans="1:18" x14ac:dyDescent="0.2">
      <c r="A3308" t="s">
        <v>398</v>
      </c>
      <c r="B3308" s="243" t="str">
        <f>VLOOKUP(A3308,'Web Based Remittances'!A:C,3,0)</f>
        <v>843v588r</v>
      </c>
      <c r="C3308" t="s">
        <v>202</v>
      </c>
      <c r="D3308" t="s">
        <v>203</v>
      </c>
      <c r="E3308">
        <v>4190110</v>
      </c>
      <c r="F3308" s="338"/>
      <c r="G3308" s="338"/>
      <c r="H3308" s="338"/>
      <c r="I3308" s="338"/>
      <c r="J3308" s="338"/>
      <c r="K3308" s="338"/>
      <c r="L3308" s="338"/>
      <c r="M3308" s="338"/>
      <c r="N3308" s="338"/>
      <c r="O3308" s="338"/>
      <c r="P3308" s="338"/>
      <c r="Q3308" s="338"/>
      <c r="R3308" s="338"/>
    </row>
    <row r="3309" spans="1:18" x14ac:dyDescent="0.2">
      <c r="A3309" t="s">
        <v>398</v>
      </c>
      <c r="B3309" s="243" t="str">
        <f>VLOOKUP(A3309,'Web Based Remittances'!A:C,3,0)</f>
        <v>843v588r</v>
      </c>
      <c r="C3309" t="s">
        <v>204</v>
      </c>
      <c r="D3309" t="s">
        <v>205</v>
      </c>
      <c r="E3309">
        <v>4190120</v>
      </c>
      <c r="F3309" s="338"/>
      <c r="G3309" s="338"/>
      <c r="H3309" s="338"/>
      <c r="I3309" s="338"/>
      <c r="J3309" s="338"/>
      <c r="K3309" s="338"/>
      <c r="L3309" s="338"/>
      <c r="M3309" s="338"/>
      <c r="N3309" s="338"/>
      <c r="O3309" s="338"/>
      <c r="P3309" s="338"/>
      <c r="Q3309" s="338"/>
      <c r="R3309" s="338"/>
    </row>
    <row r="3310" spans="1:18" x14ac:dyDescent="0.2">
      <c r="A3310" t="s">
        <v>398</v>
      </c>
      <c r="B3310" s="243" t="str">
        <f>VLOOKUP(A3310,'Web Based Remittances'!A:C,3,0)</f>
        <v>843v588r</v>
      </c>
      <c r="C3310" t="s">
        <v>206</v>
      </c>
      <c r="D3310" t="s">
        <v>207</v>
      </c>
      <c r="E3310">
        <v>4190140</v>
      </c>
      <c r="F3310" s="338"/>
      <c r="I3310" s="338"/>
      <c r="L3310" s="338"/>
      <c r="O3310" s="338"/>
      <c r="R3310" s="338"/>
    </row>
    <row r="3311" spans="1:18" x14ac:dyDescent="0.2">
      <c r="A3311" t="s">
        <v>398</v>
      </c>
      <c r="B3311" s="243" t="str">
        <f>VLOOKUP(A3311,'Web Based Remittances'!A:C,3,0)</f>
        <v>843v588r</v>
      </c>
      <c r="C3311" t="s">
        <v>208</v>
      </c>
      <c r="D3311" t="s">
        <v>209</v>
      </c>
      <c r="E3311">
        <v>4190160</v>
      </c>
      <c r="F3311" s="338"/>
      <c r="I3311" s="338"/>
      <c r="J3311" s="338"/>
      <c r="P3311" s="338"/>
    </row>
    <row r="3312" spans="1:18" x14ac:dyDescent="0.2">
      <c r="A3312" t="s">
        <v>398</v>
      </c>
      <c r="B3312" s="243" t="str">
        <f>VLOOKUP(A3312,'Web Based Remittances'!A:C,3,0)</f>
        <v>843v588r</v>
      </c>
      <c r="C3312" t="s">
        <v>210</v>
      </c>
      <c r="D3312" t="s">
        <v>211</v>
      </c>
      <c r="E3312">
        <v>4190390</v>
      </c>
    </row>
    <row r="3313" spans="1:18" x14ac:dyDescent="0.2">
      <c r="A3313" t="s">
        <v>398</v>
      </c>
      <c r="B3313" s="243" t="str">
        <f>VLOOKUP(A3313,'Web Based Remittances'!A:C,3,0)</f>
        <v>843v588r</v>
      </c>
      <c r="C3313" t="s">
        <v>212</v>
      </c>
      <c r="D3313" t="s">
        <v>213</v>
      </c>
      <c r="E3313">
        <v>4191900</v>
      </c>
      <c r="F3313" s="338"/>
      <c r="Q3313" s="338"/>
    </row>
    <row r="3314" spans="1:18" x14ac:dyDescent="0.2">
      <c r="A3314" t="s">
        <v>398</v>
      </c>
      <c r="B3314" s="243" t="str">
        <f>VLOOKUP(A3314,'Web Based Remittances'!A:C,3,0)</f>
        <v>843v588r</v>
      </c>
      <c r="C3314" t="s">
        <v>214</v>
      </c>
      <c r="D3314" t="s">
        <v>215</v>
      </c>
      <c r="E3314">
        <v>4191100</v>
      </c>
      <c r="F3314" s="338"/>
      <c r="G3314" s="338"/>
      <c r="H3314" s="338"/>
      <c r="I3314" s="338"/>
      <c r="J3314" s="338"/>
      <c r="K3314" s="338"/>
      <c r="L3314" s="338"/>
      <c r="M3314" s="338"/>
      <c r="N3314" s="338"/>
      <c r="O3314" s="338"/>
      <c r="P3314" s="338"/>
      <c r="Q3314" s="338"/>
      <c r="R3314" s="338"/>
    </row>
    <row r="3315" spans="1:18" x14ac:dyDescent="0.2">
      <c r="A3315" t="s">
        <v>398</v>
      </c>
      <c r="B3315" s="243" t="str">
        <f>VLOOKUP(A3315,'Web Based Remittances'!A:C,3,0)</f>
        <v>843v588r</v>
      </c>
      <c r="C3315" t="s">
        <v>216</v>
      </c>
      <c r="D3315" t="s">
        <v>217</v>
      </c>
      <c r="E3315">
        <v>4191110</v>
      </c>
      <c r="F3315" s="338"/>
      <c r="G3315" s="338"/>
      <c r="H3315" s="338"/>
      <c r="I3315" s="338"/>
      <c r="J3315" s="338"/>
      <c r="L3315" s="338"/>
      <c r="M3315" s="338"/>
      <c r="N3315" s="338"/>
      <c r="O3315" s="338"/>
      <c r="P3315" s="338"/>
      <c r="Q3315" s="338"/>
      <c r="R3315" s="338"/>
    </row>
    <row r="3316" spans="1:18" x14ac:dyDescent="0.2">
      <c r="A3316" t="s">
        <v>398</v>
      </c>
      <c r="B3316" s="243" t="str">
        <f>VLOOKUP(A3316,'Web Based Remittances'!A:C,3,0)</f>
        <v>843v588r</v>
      </c>
      <c r="C3316" t="s">
        <v>218</v>
      </c>
      <c r="D3316" t="s">
        <v>219</v>
      </c>
      <c r="E3316">
        <v>4191600</v>
      </c>
    </row>
    <row r="3317" spans="1:18" x14ac:dyDescent="0.2">
      <c r="A3317" t="s">
        <v>398</v>
      </c>
      <c r="B3317" s="243" t="str">
        <f>VLOOKUP(A3317,'Web Based Remittances'!A:C,3,0)</f>
        <v>843v588r</v>
      </c>
      <c r="C3317" t="s">
        <v>220</v>
      </c>
      <c r="D3317" t="s">
        <v>221</v>
      </c>
      <c r="E3317">
        <v>4191610</v>
      </c>
    </row>
    <row r="3318" spans="1:18" x14ac:dyDescent="0.2">
      <c r="A3318" t="s">
        <v>398</v>
      </c>
      <c r="B3318" s="243" t="str">
        <f>VLOOKUP(A3318,'Web Based Remittances'!A:C,3,0)</f>
        <v>843v588r</v>
      </c>
      <c r="C3318" t="s">
        <v>222</v>
      </c>
      <c r="D3318" t="s">
        <v>223</v>
      </c>
      <c r="E3318">
        <v>4190410</v>
      </c>
      <c r="F3318" s="338"/>
      <c r="G3318" s="338"/>
      <c r="H3318" s="338"/>
      <c r="I3318" s="338"/>
      <c r="J3318" s="338"/>
      <c r="K3318" s="338"/>
      <c r="L3318" s="338"/>
      <c r="M3318" s="338"/>
      <c r="N3318" s="338"/>
      <c r="O3318" s="338"/>
      <c r="P3318" s="338"/>
      <c r="Q3318" s="338"/>
      <c r="R3318" s="338"/>
    </row>
    <row r="3319" spans="1:18" x14ac:dyDescent="0.2">
      <c r="A3319" t="s">
        <v>398</v>
      </c>
      <c r="B3319" s="243" t="str">
        <f>VLOOKUP(A3319,'Web Based Remittances'!A:C,3,0)</f>
        <v>843v588r</v>
      </c>
      <c r="C3319" t="s">
        <v>224</v>
      </c>
      <c r="D3319" t="s">
        <v>225</v>
      </c>
      <c r="E3319">
        <v>4190420</v>
      </c>
      <c r="F3319" s="338"/>
      <c r="L3319" s="338"/>
      <c r="Q3319" s="338"/>
      <c r="R3319" s="338"/>
    </row>
    <row r="3320" spans="1:18" x14ac:dyDescent="0.2">
      <c r="A3320" t="s">
        <v>398</v>
      </c>
      <c r="B3320" s="243" t="str">
        <f>VLOOKUP(A3320,'Web Based Remittances'!A:C,3,0)</f>
        <v>843v588r</v>
      </c>
      <c r="C3320" t="s">
        <v>226</v>
      </c>
      <c r="D3320" t="s">
        <v>227</v>
      </c>
      <c r="E3320">
        <v>4190200</v>
      </c>
    </row>
    <row r="3321" spans="1:18" x14ac:dyDescent="0.2">
      <c r="A3321" t="s">
        <v>398</v>
      </c>
      <c r="B3321" s="243" t="str">
        <f>VLOOKUP(A3321,'Web Based Remittances'!A:C,3,0)</f>
        <v>843v588r</v>
      </c>
      <c r="C3321" t="s">
        <v>228</v>
      </c>
      <c r="D3321" t="s">
        <v>229</v>
      </c>
      <c r="E3321">
        <v>4190386</v>
      </c>
    </row>
    <row r="3322" spans="1:18" x14ac:dyDescent="0.2">
      <c r="A3322" t="s">
        <v>398</v>
      </c>
      <c r="B3322" s="243" t="str">
        <f>VLOOKUP(A3322,'Web Based Remittances'!A:C,3,0)</f>
        <v>843v588r</v>
      </c>
      <c r="C3322" t="s">
        <v>230</v>
      </c>
      <c r="D3322" t="s">
        <v>231</v>
      </c>
      <c r="E3322">
        <v>4190387</v>
      </c>
    </row>
    <row r="3323" spans="1:18" x14ac:dyDescent="0.2">
      <c r="A3323" t="s">
        <v>398</v>
      </c>
      <c r="B3323" s="243" t="str">
        <f>VLOOKUP(A3323,'Web Based Remittances'!A:C,3,0)</f>
        <v>843v588r</v>
      </c>
      <c r="C3323" t="s">
        <v>232</v>
      </c>
      <c r="D3323" t="s">
        <v>233</v>
      </c>
      <c r="E3323">
        <v>4190388</v>
      </c>
    </row>
    <row r="3324" spans="1:18" x14ac:dyDescent="0.2">
      <c r="A3324" t="s">
        <v>398</v>
      </c>
      <c r="B3324" s="243" t="str">
        <f>VLOOKUP(A3324,'Web Based Remittances'!A:C,3,0)</f>
        <v>843v588r</v>
      </c>
      <c r="C3324" t="s">
        <v>234</v>
      </c>
      <c r="D3324" t="s">
        <v>235</v>
      </c>
      <c r="E3324">
        <v>4190380</v>
      </c>
    </row>
    <row r="3325" spans="1:18" x14ac:dyDescent="0.2">
      <c r="A3325" t="s">
        <v>398</v>
      </c>
      <c r="B3325" s="243" t="str">
        <f>VLOOKUP(A3325,'Web Based Remittances'!A:C,3,0)</f>
        <v>843v588r</v>
      </c>
      <c r="C3325" t="s">
        <v>236</v>
      </c>
      <c r="D3325" t="s">
        <v>237</v>
      </c>
      <c r="E3325">
        <v>4190205</v>
      </c>
    </row>
    <row r="3326" spans="1:18" x14ac:dyDescent="0.2">
      <c r="A3326" t="s">
        <v>398</v>
      </c>
      <c r="B3326" s="243" t="str">
        <f>VLOOKUP(A3326,'Web Based Remittances'!A:C,3,0)</f>
        <v>843v588r</v>
      </c>
      <c r="C3326" t="s">
        <v>238</v>
      </c>
      <c r="D3326" t="s">
        <v>239</v>
      </c>
      <c r="E3326">
        <v>4190210</v>
      </c>
      <c r="F3326" s="338"/>
      <c r="I3326" s="338"/>
      <c r="K3326" s="338"/>
      <c r="M3326" s="338"/>
      <c r="Q3326" s="338"/>
    </row>
    <row r="3327" spans="1:18" x14ac:dyDescent="0.2">
      <c r="A3327" t="s">
        <v>398</v>
      </c>
      <c r="B3327" s="243" t="str">
        <f>VLOOKUP(A3327,'Web Based Remittances'!A:C,3,0)</f>
        <v>843v588r</v>
      </c>
      <c r="C3327" t="s">
        <v>14</v>
      </c>
      <c r="D3327" t="s">
        <v>240</v>
      </c>
      <c r="E3327">
        <v>6110000</v>
      </c>
      <c r="F3327" s="338"/>
      <c r="G3327" s="839"/>
      <c r="H3327" s="338"/>
      <c r="I3327" s="338"/>
      <c r="J3327" s="338"/>
      <c r="K3327" s="338"/>
      <c r="L3327" s="338"/>
      <c r="M3327" s="338"/>
      <c r="N3327" s="338"/>
      <c r="O3327" s="338"/>
      <c r="P3327" s="338"/>
      <c r="Q3327" s="338"/>
      <c r="R3327" s="338"/>
    </row>
    <row r="3328" spans="1:18" x14ac:dyDescent="0.2">
      <c r="A3328" t="s">
        <v>398</v>
      </c>
      <c r="B3328" s="243" t="str">
        <f>VLOOKUP(A3328,'Web Based Remittances'!A:C,3,0)</f>
        <v>843v588r</v>
      </c>
      <c r="C3328" t="s">
        <v>23</v>
      </c>
      <c r="D3328" t="s">
        <v>241</v>
      </c>
      <c r="E3328">
        <v>6110020</v>
      </c>
    </row>
    <row r="3329" spans="1:18" x14ac:dyDescent="0.2">
      <c r="A3329" t="s">
        <v>398</v>
      </c>
      <c r="B3329" s="243" t="str">
        <f>VLOOKUP(A3329,'Web Based Remittances'!A:C,3,0)</f>
        <v>843v588r</v>
      </c>
      <c r="C3329" t="s">
        <v>31</v>
      </c>
      <c r="D3329" t="s">
        <v>242</v>
      </c>
      <c r="E3329">
        <v>6110600</v>
      </c>
      <c r="F3329" s="338"/>
      <c r="G3329" s="338"/>
      <c r="H3329" s="338"/>
      <c r="I3329" s="338"/>
      <c r="J3329" s="338"/>
      <c r="K3329" s="338"/>
      <c r="L3329" s="338"/>
      <c r="M3329" s="338"/>
      <c r="N3329" s="338"/>
      <c r="O3329" s="338"/>
      <c r="P3329" s="338"/>
      <c r="Q3329" s="338"/>
      <c r="R3329" s="338"/>
    </row>
    <row r="3330" spans="1:18" x14ac:dyDescent="0.2">
      <c r="A3330" t="s">
        <v>398</v>
      </c>
      <c r="B3330" s="243" t="str">
        <f>VLOOKUP(A3330,'Web Based Remittances'!A:C,3,0)</f>
        <v>843v588r</v>
      </c>
      <c r="C3330" t="s">
        <v>38</v>
      </c>
      <c r="D3330" t="s">
        <v>243</v>
      </c>
      <c r="E3330">
        <v>6110720</v>
      </c>
      <c r="F3330" s="338"/>
      <c r="G3330" s="338"/>
      <c r="H3330" s="338"/>
      <c r="I3330" s="338"/>
      <c r="J3330" s="338"/>
      <c r="K3330" s="338"/>
      <c r="L3330" s="338"/>
      <c r="M3330" s="338"/>
      <c r="N3330" s="338"/>
      <c r="O3330" s="338"/>
      <c r="P3330" s="338"/>
      <c r="Q3330" s="338"/>
      <c r="R3330" s="338"/>
    </row>
    <row r="3331" spans="1:18" x14ac:dyDescent="0.2">
      <c r="A3331" t="s">
        <v>398</v>
      </c>
      <c r="B3331" s="243" t="str">
        <f>VLOOKUP(A3331,'Web Based Remittances'!A:C,3,0)</f>
        <v>843v588r</v>
      </c>
      <c r="C3331" t="s">
        <v>42</v>
      </c>
      <c r="D3331" t="s">
        <v>244</v>
      </c>
      <c r="E3331">
        <v>6110860</v>
      </c>
      <c r="F3331" s="338"/>
      <c r="G3331" s="338"/>
      <c r="H3331" s="338"/>
      <c r="I3331" s="338"/>
      <c r="J3331" s="338"/>
      <c r="K3331" s="338"/>
      <c r="L3331" s="338"/>
      <c r="M3331" s="338"/>
      <c r="N3331" s="338"/>
      <c r="O3331" s="338"/>
      <c r="P3331" s="338"/>
      <c r="Q3331" s="338"/>
      <c r="R3331" s="338"/>
    </row>
    <row r="3332" spans="1:18" x14ac:dyDescent="0.2">
      <c r="A3332" t="s">
        <v>398</v>
      </c>
      <c r="B3332" s="243" t="str">
        <f>VLOOKUP(A3332,'Web Based Remittances'!A:C,3,0)</f>
        <v>843v588r</v>
      </c>
      <c r="C3332" t="s">
        <v>46</v>
      </c>
      <c r="D3332" t="s">
        <v>245</v>
      </c>
      <c r="E3332">
        <v>6110800</v>
      </c>
      <c r="F3332" s="338"/>
      <c r="G3332" s="338"/>
      <c r="H3332" s="338"/>
      <c r="I3332" s="338"/>
      <c r="J3332" s="338"/>
      <c r="K3332" s="338"/>
      <c r="L3332" s="338"/>
      <c r="M3332" s="338"/>
      <c r="N3332" s="338"/>
      <c r="O3332" s="338"/>
      <c r="P3332" s="338"/>
      <c r="Q3332" s="338"/>
      <c r="R3332" s="338"/>
    </row>
    <row r="3333" spans="1:18" x14ac:dyDescent="0.2">
      <c r="A3333" t="s">
        <v>398</v>
      </c>
      <c r="B3333" s="243" t="str">
        <f>VLOOKUP(A3333,'Web Based Remittances'!A:C,3,0)</f>
        <v>843v588r</v>
      </c>
      <c r="C3333" t="s">
        <v>50</v>
      </c>
      <c r="D3333" t="s">
        <v>246</v>
      </c>
      <c r="E3333">
        <v>6110640</v>
      </c>
      <c r="F3333" s="338"/>
      <c r="G3333" s="338"/>
      <c r="H3333" s="338"/>
      <c r="I3333" s="338"/>
      <c r="J3333" s="338"/>
      <c r="L3333" s="338"/>
      <c r="M3333" s="338"/>
      <c r="N3333" s="338"/>
      <c r="O3333" s="338"/>
      <c r="P3333" s="338"/>
      <c r="Q3333" s="338"/>
      <c r="R3333" s="338"/>
    </row>
    <row r="3334" spans="1:18" x14ac:dyDescent="0.2">
      <c r="A3334" t="s">
        <v>398</v>
      </c>
      <c r="B3334" s="243" t="str">
        <f>VLOOKUP(A3334,'Web Based Remittances'!A:C,3,0)</f>
        <v>843v588r</v>
      </c>
      <c r="C3334" t="s">
        <v>247</v>
      </c>
      <c r="D3334" t="s">
        <v>248</v>
      </c>
      <c r="E3334">
        <v>6116300</v>
      </c>
      <c r="F3334" s="338"/>
      <c r="G3334" s="338"/>
      <c r="H3334" s="338"/>
      <c r="I3334" s="338"/>
      <c r="J3334" s="338"/>
      <c r="K3334" s="338"/>
      <c r="L3334" s="338"/>
      <c r="M3334" s="338"/>
      <c r="N3334" s="338"/>
      <c r="O3334" s="338"/>
      <c r="P3334" s="338"/>
      <c r="Q3334" s="338"/>
      <c r="R3334" s="338"/>
    </row>
    <row r="3335" spans="1:18" x14ac:dyDescent="0.2">
      <c r="A3335" t="s">
        <v>398</v>
      </c>
      <c r="B3335" s="243" t="str">
        <f>VLOOKUP(A3335,'Web Based Remittances'!A:C,3,0)</f>
        <v>843v588r</v>
      </c>
      <c r="C3335" t="s">
        <v>249</v>
      </c>
      <c r="D3335" t="s">
        <v>250</v>
      </c>
      <c r="E3335">
        <v>6116200</v>
      </c>
      <c r="F3335" s="338"/>
      <c r="H3335" s="338"/>
      <c r="I3335" s="338"/>
      <c r="J3335" s="338"/>
      <c r="L3335" s="338"/>
      <c r="M3335" s="338"/>
      <c r="N3335" s="338"/>
      <c r="O3335" s="338"/>
      <c r="P3335" s="338"/>
    </row>
    <row r="3336" spans="1:18" x14ac:dyDescent="0.2">
      <c r="A3336" t="s">
        <v>398</v>
      </c>
      <c r="B3336" s="243" t="str">
        <f>VLOOKUP(A3336,'Web Based Remittances'!A:C,3,0)</f>
        <v>843v588r</v>
      </c>
      <c r="C3336" t="s">
        <v>251</v>
      </c>
      <c r="D3336" t="s">
        <v>252</v>
      </c>
      <c r="E3336">
        <v>6116610</v>
      </c>
    </row>
    <row r="3337" spans="1:18" x14ac:dyDescent="0.2">
      <c r="A3337" t="s">
        <v>398</v>
      </c>
      <c r="B3337" s="243" t="str">
        <f>VLOOKUP(A3337,'Web Based Remittances'!A:C,3,0)</f>
        <v>843v588r</v>
      </c>
      <c r="C3337" t="s">
        <v>253</v>
      </c>
      <c r="D3337" t="s">
        <v>254</v>
      </c>
      <c r="E3337">
        <v>6116600</v>
      </c>
    </row>
    <row r="3338" spans="1:18" x14ac:dyDescent="0.2">
      <c r="A3338" t="s">
        <v>398</v>
      </c>
      <c r="B3338" s="243" t="str">
        <f>VLOOKUP(A3338,'Web Based Remittances'!A:C,3,0)</f>
        <v>843v588r</v>
      </c>
      <c r="C3338" t="s">
        <v>255</v>
      </c>
      <c r="D3338" t="s">
        <v>256</v>
      </c>
      <c r="E3338">
        <v>6121000</v>
      </c>
      <c r="F3338" s="338"/>
      <c r="G3338" s="338"/>
      <c r="H3338" s="338"/>
      <c r="I3338" s="338"/>
      <c r="J3338" s="338"/>
      <c r="K3338" s="338"/>
      <c r="L3338" s="338"/>
      <c r="M3338" s="338"/>
      <c r="N3338" s="338"/>
      <c r="O3338" s="338"/>
      <c r="P3338" s="338"/>
      <c r="Q3338" s="338"/>
      <c r="R3338" s="338"/>
    </row>
    <row r="3339" spans="1:18" x14ac:dyDescent="0.2">
      <c r="A3339" t="s">
        <v>398</v>
      </c>
      <c r="B3339" s="243" t="str">
        <f>VLOOKUP(A3339,'Web Based Remittances'!A:C,3,0)</f>
        <v>843v588r</v>
      </c>
      <c r="C3339" t="s">
        <v>257</v>
      </c>
      <c r="D3339" t="s">
        <v>258</v>
      </c>
      <c r="E3339">
        <v>6122310</v>
      </c>
      <c r="F3339" s="338"/>
      <c r="G3339" s="338"/>
      <c r="H3339" s="338"/>
      <c r="J3339" s="338"/>
      <c r="K3339" s="338"/>
      <c r="L3339" s="338"/>
      <c r="M3339" s="338"/>
      <c r="N3339" s="338"/>
      <c r="O3339" s="338"/>
      <c r="P3339" s="338"/>
      <c r="Q3339" s="338"/>
    </row>
    <row r="3340" spans="1:18" x14ac:dyDescent="0.2">
      <c r="A3340" t="s">
        <v>398</v>
      </c>
      <c r="B3340" s="243" t="str">
        <f>VLOOKUP(A3340,'Web Based Remittances'!A:C,3,0)</f>
        <v>843v588r</v>
      </c>
      <c r="C3340" t="s">
        <v>259</v>
      </c>
      <c r="D3340" t="s">
        <v>260</v>
      </c>
      <c r="E3340">
        <v>6122110</v>
      </c>
      <c r="F3340" s="338"/>
      <c r="G3340" s="338"/>
      <c r="H3340" s="338"/>
      <c r="I3340" s="338"/>
      <c r="J3340" s="338"/>
      <c r="K3340" s="338"/>
      <c r="L3340" s="338"/>
      <c r="M3340" s="338"/>
      <c r="N3340" s="338"/>
      <c r="O3340" s="338"/>
      <c r="P3340" s="338"/>
      <c r="Q3340" s="338"/>
      <c r="R3340" s="338"/>
    </row>
    <row r="3341" spans="1:18" x14ac:dyDescent="0.2">
      <c r="A3341" t="s">
        <v>398</v>
      </c>
      <c r="B3341" s="243" t="str">
        <f>VLOOKUP(A3341,'Web Based Remittances'!A:C,3,0)</f>
        <v>843v588r</v>
      </c>
      <c r="C3341" t="s">
        <v>261</v>
      </c>
      <c r="D3341" t="s">
        <v>262</v>
      </c>
      <c r="E3341">
        <v>6120800</v>
      </c>
      <c r="F3341" s="338"/>
      <c r="G3341" s="338"/>
      <c r="H3341" s="338"/>
      <c r="I3341" s="338"/>
      <c r="J3341" s="338"/>
      <c r="K3341" s="338"/>
      <c r="L3341" s="338"/>
      <c r="M3341" s="338"/>
      <c r="N3341" s="338"/>
      <c r="O3341" s="338"/>
      <c r="P3341" s="338"/>
      <c r="Q3341" s="338"/>
      <c r="R3341" s="338"/>
    </row>
    <row r="3342" spans="1:18" x14ac:dyDescent="0.2">
      <c r="A3342" t="s">
        <v>398</v>
      </c>
      <c r="B3342" s="243" t="str">
        <f>VLOOKUP(A3342,'Web Based Remittances'!A:C,3,0)</f>
        <v>843v588r</v>
      </c>
      <c r="C3342" t="s">
        <v>263</v>
      </c>
      <c r="D3342" t="s">
        <v>264</v>
      </c>
      <c r="E3342">
        <v>6120220</v>
      </c>
      <c r="F3342" s="338"/>
      <c r="G3342" s="338"/>
      <c r="H3342" s="338"/>
      <c r="I3342" s="338"/>
      <c r="J3342" s="338"/>
      <c r="K3342" s="338"/>
      <c r="L3342" s="338"/>
      <c r="M3342" s="338"/>
      <c r="N3342" s="338"/>
      <c r="O3342" s="338"/>
      <c r="P3342" s="338"/>
      <c r="Q3342" s="338"/>
      <c r="R3342" s="338"/>
    </row>
    <row r="3343" spans="1:18" x14ac:dyDescent="0.2">
      <c r="A3343" t="s">
        <v>398</v>
      </c>
      <c r="B3343" s="243" t="str">
        <f>VLOOKUP(A3343,'Web Based Remittances'!A:C,3,0)</f>
        <v>843v588r</v>
      </c>
      <c r="C3343" t="s">
        <v>265</v>
      </c>
      <c r="D3343" t="s">
        <v>266</v>
      </c>
      <c r="E3343">
        <v>6120600</v>
      </c>
      <c r="F3343" s="338"/>
      <c r="G3343" s="338"/>
    </row>
    <row r="3344" spans="1:18" x14ac:dyDescent="0.2">
      <c r="A3344" t="s">
        <v>398</v>
      </c>
      <c r="B3344" s="243" t="str">
        <f>VLOOKUP(A3344,'Web Based Remittances'!A:C,3,0)</f>
        <v>843v588r</v>
      </c>
      <c r="C3344" t="s">
        <v>267</v>
      </c>
      <c r="D3344" t="s">
        <v>268</v>
      </c>
      <c r="E3344">
        <v>6120400</v>
      </c>
    </row>
    <row r="3345" spans="1:18" x14ac:dyDescent="0.2">
      <c r="A3345" t="s">
        <v>398</v>
      </c>
      <c r="B3345" s="243" t="str">
        <f>VLOOKUP(A3345,'Web Based Remittances'!A:C,3,0)</f>
        <v>843v588r</v>
      </c>
      <c r="C3345" t="s">
        <v>269</v>
      </c>
      <c r="D3345" t="s">
        <v>270</v>
      </c>
      <c r="E3345">
        <v>6140130</v>
      </c>
      <c r="F3345" s="338"/>
      <c r="G3345" s="338"/>
      <c r="H3345" s="338"/>
      <c r="I3345" s="338"/>
      <c r="J3345" s="338"/>
      <c r="K3345" s="338"/>
      <c r="L3345" s="338"/>
      <c r="M3345" s="338"/>
      <c r="N3345" s="338"/>
      <c r="O3345" s="338"/>
      <c r="P3345" s="338"/>
      <c r="Q3345" s="338"/>
    </row>
    <row r="3346" spans="1:18" x14ac:dyDescent="0.2">
      <c r="A3346" t="s">
        <v>398</v>
      </c>
      <c r="B3346" s="243" t="str">
        <f>VLOOKUP(A3346,'Web Based Remittances'!A:C,3,0)</f>
        <v>843v588r</v>
      </c>
      <c r="C3346" t="s">
        <v>271</v>
      </c>
      <c r="D3346" t="s">
        <v>272</v>
      </c>
      <c r="E3346">
        <v>6142460</v>
      </c>
      <c r="F3346" s="338"/>
      <c r="G3346" s="338"/>
      <c r="H3346" s="338"/>
      <c r="I3346" s="338"/>
      <c r="J3346" s="338"/>
      <c r="K3346" s="338"/>
      <c r="L3346" s="338"/>
      <c r="M3346" s="338"/>
      <c r="N3346" s="338"/>
      <c r="O3346" s="338"/>
      <c r="P3346" s="338"/>
      <c r="Q3346" s="338"/>
      <c r="R3346" s="338"/>
    </row>
    <row r="3347" spans="1:18" x14ac:dyDescent="0.2">
      <c r="A3347" t="s">
        <v>398</v>
      </c>
      <c r="B3347" s="243" t="str">
        <f>VLOOKUP(A3347,'Web Based Remittances'!A:C,3,0)</f>
        <v>843v588r</v>
      </c>
      <c r="C3347" t="s">
        <v>273</v>
      </c>
      <c r="D3347" t="s">
        <v>274</v>
      </c>
      <c r="E3347">
        <v>6142431</v>
      </c>
    </row>
    <row r="3348" spans="1:18" x14ac:dyDescent="0.2">
      <c r="A3348" t="s">
        <v>398</v>
      </c>
      <c r="B3348" s="243" t="str">
        <f>VLOOKUP(A3348,'Web Based Remittances'!A:C,3,0)</f>
        <v>843v588r</v>
      </c>
      <c r="C3348" t="s">
        <v>275</v>
      </c>
      <c r="D3348" t="s">
        <v>276</v>
      </c>
      <c r="E3348">
        <v>6142432</v>
      </c>
      <c r="F3348" s="338"/>
      <c r="H3348" s="338"/>
      <c r="I3348" s="338"/>
      <c r="J3348" s="338"/>
      <c r="K3348" s="338"/>
    </row>
    <row r="3349" spans="1:18" x14ac:dyDescent="0.2">
      <c r="A3349" t="s">
        <v>398</v>
      </c>
      <c r="B3349" s="243" t="str">
        <f>VLOOKUP(A3349,'Web Based Remittances'!A:C,3,0)</f>
        <v>843v588r</v>
      </c>
      <c r="C3349" t="s">
        <v>277</v>
      </c>
      <c r="D3349" t="s">
        <v>278</v>
      </c>
      <c r="E3349">
        <v>6142430</v>
      </c>
      <c r="F3349" s="338"/>
      <c r="G3349" s="338"/>
      <c r="H3349" s="338"/>
      <c r="I3349" s="338"/>
      <c r="J3349" s="338"/>
      <c r="K3349" s="338"/>
      <c r="L3349" s="338"/>
      <c r="M3349" s="338"/>
      <c r="N3349" s="338"/>
      <c r="O3349" s="338"/>
      <c r="P3349" s="338"/>
      <c r="Q3349" s="338"/>
      <c r="R3349" s="338"/>
    </row>
    <row r="3350" spans="1:18" x14ac:dyDescent="0.2">
      <c r="A3350" t="s">
        <v>398</v>
      </c>
      <c r="B3350" s="243" t="str">
        <f>VLOOKUP(A3350,'Web Based Remittances'!A:C,3,0)</f>
        <v>843v588r</v>
      </c>
      <c r="C3350" t="s">
        <v>279</v>
      </c>
      <c r="D3350" t="s">
        <v>280</v>
      </c>
      <c r="E3350">
        <v>6142433</v>
      </c>
      <c r="F3350" s="338"/>
      <c r="J3350" s="338"/>
      <c r="K3350" s="338"/>
      <c r="L3350" s="338"/>
      <c r="M3350" s="338"/>
    </row>
    <row r="3351" spans="1:18" x14ac:dyDescent="0.2">
      <c r="A3351" t="s">
        <v>398</v>
      </c>
      <c r="B3351" s="243" t="str">
        <f>VLOOKUP(A3351,'Web Based Remittances'!A:C,3,0)</f>
        <v>843v588r</v>
      </c>
      <c r="C3351" t="s">
        <v>281</v>
      </c>
      <c r="D3351" t="s">
        <v>282</v>
      </c>
      <c r="E3351">
        <v>6142440</v>
      </c>
      <c r="F3351" s="338"/>
      <c r="G3351" s="338"/>
      <c r="H3351" s="338"/>
      <c r="I3351" s="338"/>
      <c r="J3351" s="338"/>
      <c r="K3351" s="338"/>
      <c r="L3351" s="338"/>
      <c r="M3351" s="338"/>
      <c r="N3351" s="338"/>
      <c r="O3351" s="338"/>
    </row>
    <row r="3352" spans="1:18" x14ac:dyDescent="0.2">
      <c r="A3352" t="s">
        <v>398</v>
      </c>
      <c r="B3352" s="243" t="str">
        <f>VLOOKUP(A3352,'Web Based Remittances'!A:C,3,0)</f>
        <v>843v588r</v>
      </c>
      <c r="C3352" t="s">
        <v>283</v>
      </c>
      <c r="D3352" t="s">
        <v>284</v>
      </c>
      <c r="E3352">
        <v>6142434</v>
      </c>
      <c r="F3352" s="338"/>
      <c r="I3352" s="338"/>
      <c r="J3352" s="338"/>
      <c r="K3352" s="338"/>
      <c r="L3352" s="338"/>
      <c r="M3352" s="338"/>
      <c r="N3352" s="338"/>
      <c r="O3352" s="338"/>
      <c r="P3352" s="338"/>
    </row>
    <row r="3353" spans="1:18" x14ac:dyDescent="0.2">
      <c r="A3353" t="s">
        <v>398</v>
      </c>
      <c r="B3353" s="243" t="str">
        <f>VLOOKUP(A3353,'Web Based Remittances'!A:C,3,0)</f>
        <v>843v588r</v>
      </c>
      <c r="C3353" t="s">
        <v>285</v>
      </c>
      <c r="D3353" t="s">
        <v>286</v>
      </c>
      <c r="E3353">
        <v>6146100</v>
      </c>
      <c r="F3353" s="338"/>
      <c r="G3353" s="338"/>
      <c r="H3353" s="338"/>
      <c r="I3353" s="338"/>
      <c r="J3353" s="338"/>
      <c r="L3353" s="338"/>
      <c r="M3353" s="338"/>
      <c r="P3353" s="338"/>
    </row>
    <row r="3354" spans="1:18" x14ac:dyDescent="0.2">
      <c r="A3354" t="s">
        <v>398</v>
      </c>
      <c r="B3354" s="243" t="str">
        <f>VLOOKUP(A3354,'Web Based Remittances'!A:C,3,0)</f>
        <v>843v588r</v>
      </c>
      <c r="C3354" t="s">
        <v>287</v>
      </c>
      <c r="D3354" t="s">
        <v>288</v>
      </c>
      <c r="E3354">
        <v>6140000</v>
      </c>
      <c r="F3354" s="338"/>
      <c r="G3354" s="338"/>
      <c r="H3354" s="338"/>
      <c r="I3354" s="338"/>
      <c r="J3354" s="338"/>
      <c r="K3354" s="338"/>
      <c r="L3354" s="338"/>
      <c r="M3354" s="338"/>
      <c r="N3354" s="338"/>
      <c r="O3354" s="338"/>
      <c r="P3354" s="338"/>
      <c r="Q3354" s="338"/>
      <c r="R3354" s="338"/>
    </row>
    <row r="3355" spans="1:18" x14ac:dyDescent="0.2">
      <c r="A3355" t="s">
        <v>398</v>
      </c>
      <c r="B3355" s="243" t="str">
        <f>VLOOKUP(A3355,'Web Based Remittances'!A:C,3,0)</f>
        <v>843v588r</v>
      </c>
      <c r="C3355" t="s">
        <v>289</v>
      </c>
      <c r="D3355" t="s">
        <v>290</v>
      </c>
      <c r="E3355">
        <v>6121600</v>
      </c>
      <c r="F3355" s="338"/>
      <c r="G3355" s="338"/>
      <c r="H3355" s="338"/>
    </row>
    <row r="3356" spans="1:18" x14ac:dyDescent="0.2">
      <c r="A3356" t="s">
        <v>398</v>
      </c>
      <c r="B3356" s="243" t="str">
        <f>VLOOKUP(A3356,'Web Based Remittances'!A:C,3,0)</f>
        <v>843v588r</v>
      </c>
      <c r="C3356" t="s">
        <v>291</v>
      </c>
      <c r="D3356" t="s">
        <v>292</v>
      </c>
      <c r="E3356">
        <v>6151110</v>
      </c>
      <c r="F3356" s="338"/>
      <c r="J3356" s="338"/>
      <c r="O3356" s="338"/>
      <c r="R3356" s="338"/>
    </row>
    <row r="3357" spans="1:18" x14ac:dyDescent="0.2">
      <c r="A3357" t="s">
        <v>398</v>
      </c>
      <c r="B3357" s="243" t="str">
        <f>VLOOKUP(A3357,'Web Based Remittances'!A:C,3,0)</f>
        <v>843v588r</v>
      </c>
      <c r="C3357" t="s">
        <v>293</v>
      </c>
      <c r="D3357" t="s">
        <v>294</v>
      </c>
      <c r="E3357">
        <v>6140200</v>
      </c>
      <c r="F3357" s="338"/>
      <c r="G3357" s="338"/>
      <c r="H3357" s="338"/>
      <c r="I3357" s="338"/>
      <c r="J3357" s="338"/>
      <c r="L3357" s="338"/>
      <c r="M3357" s="338"/>
      <c r="N3357" s="338"/>
      <c r="O3357" s="338"/>
      <c r="P3357" s="338"/>
      <c r="Q3357" s="338"/>
      <c r="R3357" s="338"/>
    </row>
    <row r="3358" spans="1:18" x14ac:dyDescent="0.2">
      <c r="A3358" t="s">
        <v>398</v>
      </c>
      <c r="B3358" s="243" t="str">
        <f>VLOOKUP(A3358,'Web Based Remittances'!A:C,3,0)</f>
        <v>843v588r</v>
      </c>
      <c r="C3358" t="s">
        <v>295</v>
      </c>
      <c r="D3358" t="s">
        <v>296</v>
      </c>
      <c r="E3358">
        <v>6111000</v>
      </c>
      <c r="F3358" s="338"/>
      <c r="G3358" s="338"/>
      <c r="H3358" s="338"/>
      <c r="I3358" s="338"/>
      <c r="J3358" s="338"/>
      <c r="L3358" s="338"/>
      <c r="M3358" s="338"/>
      <c r="N3358" s="338"/>
      <c r="O3358" s="338"/>
      <c r="P3358" s="338"/>
      <c r="Q3358" s="338"/>
      <c r="R3358" s="338"/>
    </row>
    <row r="3359" spans="1:18" x14ac:dyDescent="0.2">
      <c r="A3359" t="s">
        <v>398</v>
      </c>
      <c r="B3359" s="243" t="str">
        <f>VLOOKUP(A3359,'Web Based Remittances'!A:C,3,0)</f>
        <v>843v588r</v>
      </c>
      <c r="C3359" t="s">
        <v>297</v>
      </c>
      <c r="D3359" t="s">
        <v>298</v>
      </c>
      <c r="E3359">
        <v>6170100</v>
      </c>
      <c r="F3359" s="338"/>
      <c r="H3359" s="338"/>
      <c r="L3359" s="338"/>
      <c r="P3359" s="338"/>
    </row>
    <row r="3360" spans="1:18" x14ac:dyDescent="0.2">
      <c r="A3360" t="s">
        <v>398</v>
      </c>
      <c r="B3360" s="243" t="str">
        <f>VLOOKUP(A3360,'Web Based Remittances'!A:C,3,0)</f>
        <v>843v588r</v>
      </c>
      <c r="C3360" t="s">
        <v>299</v>
      </c>
      <c r="D3360" t="s">
        <v>300</v>
      </c>
      <c r="E3360">
        <v>6170110</v>
      </c>
      <c r="F3360" s="338"/>
      <c r="H3360" s="338"/>
      <c r="I3360" s="338"/>
      <c r="J3360" s="338"/>
      <c r="M3360" s="338"/>
      <c r="P3360" s="338"/>
    </row>
    <row r="3361" spans="1:18" x14ac:dyDescent="0.2">
      <c r="A3361" t="s">
        <v>398</v>
      </c>
      <c r="B3361" s="243" t="str">
        <f>VLOOKUP(A3361,'Web Based Remittances'!A:C,3,0)</f>
        <v>843v588r</v>
      </c>
      <c r="C3361" t="s">
        <v>301</v>
      </c>
      <c r="D3361" t="s">
        <v>302</v>
      </c>
      <c r="E3361">
        <v>6181400</v>
      </c>
    </row>
    <row r="3362" spans="1:18" x14ac:dyDescent="0.2">
      <c r="A3362" t="s">
        <v>398</v>
      </c>
      <c r="B3362" s="243" t="str">
        <f>VLOOKUP(A3362,'Web Based Remittances'!A:C,3,0)</f>
        <v>843v588r</v>
      </c>
      <c r="C3362" t="s">
        <v>303</v>
      </c>
      <c r="D3362" t="s">
        <v>304</v>
      </c>
      <c r="E3362">
        <v>6181500</v>
      </c>
      <c r="F3362" s="338"/>
      <c r="G3362" s="338"/>
      <c r="H3362" s="338"/>
      <c r="I3362" s="338"/>
      <c r="J3362" s="338"/>
      <c r="K3362" s="338"/>
      <c r="L3362" s="338"/>
      <c r="M3362" s="338"/>
      <c r="N3362" s="338"/>
      <c r="O3362" s="338"/>
      <c r="P3362" s="338"/>
      <c r="Q3362" s="338"/>
      <c r="R3362" s="338"/>
    </row>
    <row r="3363" spans="1:18" x14ac:dyDescent="0.2">
      <c r="A3363" t="s">
        <v>398</v>
      </c>
      <c r="B3363" s="243" t="str">
        <f>VLOOKUP(A3363,'Web Based Remittances'!A:C,3,0)</f>
        <v>843v588r</v>
      </c>
      <c r="C3363" t="s">
        <v>305</v>
      </c>
      <c r="D3363" t="s">
        <v>306</v>
      </c>
      <c r="E3363">
        <v>6110610</v>
      </c>
      <c r="F3363" s="338"/>
      <c r="G3363" s="338"/>
      <c r="H3363" s="338"/>
      <c r="I3363" s="338"/>
      <c r="J3363" s="338"/>
      <c r="K3363" s="338"/>
      <c r="L3363" s="338"/>
      <c r="M3363" s="338"/>
      <c r="N3363" s="338"/>
      <c r="O3363" s="338"/>
      <c r="P3363" s="338"/>
      <c r="Q3363" s="338"/>
      <c r="R3363" s="338"/>
    </row>
    <row r="3364" spans="1:18" x14ac:dyDescent="0.2">
      <c r="A3364" t="s">
        <v>398</v>
      </c>
      <c r="B3364" s="243" t="str">
        <f>VLOOKUP(A3364,'Web Based Remittances'!A:C,3,0)</f>
        <v>843v588r</v>
      </c>
      <c r="C3364" t="s">
        <v>307</v>
      </c>
      <c r="D3364" t="s">
        <v>308</v>
      </c>
      <c r="E3364">
        <v>6122340</v>
      </c>
    </row>
    <row r="3365" spans="1:18" x14ac:dyDescent="0.2">
      <c r="A3365" t="s">
        <v>398</v>
      </c>
      <c r="B3365" s="243" t="str">
        <f>VLOOKUP(A3365,'Web Based Remittances'!A:C,3,0)</f>
        <v>843v588r</v>
      </c>
      <c r="C3365" t="s">
        <v>309</v>
      </c>
      <c r="D3365" t="s">
        <v>310</v>
      </c>
      <c r="E3365">
        <v>4190170</v>
      </c>
      <c r="F3365" s="338"/>
      <c r="I3365" s="338"/>
    </row>
    <row r="3366" spans="1:18" x14ac:dyDescent="0.2">
      <c r="A3366" t="s">
        <v>398</v>
      </c>
      <c r="B3366" s="243" t="str">
        <f>VLOOKUP(A3366,'Web Based Remittances'!A:C,3,0)</f>
        <v>843v588r</v>
      </c>
      <c r="C3366" t="s">
        <v>311</v>
      </c>
      <c r="D3366" t="s">
        <v>312</v>
      </c>
      <c r="E3366">
        <v>4190430</v>
      </c>
    </row>
    <row r="3367" spans="1:18" x14ac:dyDescent="0.2">
      <c r="A3367" t="s">
        <v>398</v>
      </c>
      <c r="B3367" s="243" t="str">
        <f>VLOOKUP(A3367,'Web Based Remittances'!A:C,3,0)</f>
        <v>843v588r</v>
      </c>
      <c r="C3367" t="s">
        <v>313</v>
      </c>
      <c r="D3367" t="s">
        <v>314</v>
      </c>
      <c r="E3367">
        <v>6181510</v>
      </c>
      <c r="F3367" s="338"/>
      <c r="G3367" s="338"/>
      <c r="H3367" s="338"/>
      <c r="I3367" s="338"/>
      <c r="J3367" s="338"/>
      <c r="K3367" s="338"/>
      <c r="L3367" s="338"/>
      <c r="M3367" s="338"/>
      <c r="N3367" s="338"/>
      <c r="O3367" s="338"/>
      <c r="P3367" s="338"/>
      <c r="Q3367" s="338"/>
      <c r="R3367" s="338"/>
    </row>
    <row r="3368" spans="1:18" x14ac:dyDescent="0.2">
      <c r="A3368" t="s">
        <v>398</v>
      </c>
      <c r="B3368" s="243" t="str">
        <f>VLOOKUP(A3368,'Web Based Remittances'!A:C,3,0)</f>
        <v>843v588r</v>
      </c>
      <c r="C3368" t="s">
        <v>315</v>
      </c>
      <c r="D3368" t="s">
        <v>316</v>
      </c>
      <c r="E3368">
        <v>6180210</v>
      </c>
    </row>
    <row r="3369" spans="1:18" x14ac:dyDescent="0.2">
      <c r="A3369" t="s">
        <v>398</v>
      </c>
      <c r="B3369" s="243" t="str">
        <f>VLOOKUP(A3369,'Web Based Remittances'!A:C,3,0)</f>
        <v>843v588r</v>
      </c>
      <c r="C3369" t="s">
        <v>317</v>
      </c>
      <c r="D3369" t="s">
        <v>318</v>
      </c>
      <c r="E3369">
        <v>6180200</v>
      </c>
      <c r="F3369" s="338"/>
      <c r="G3369" s="338"/>
      <c r="H3369" s="338"/>
      <c r="I3369" s="338"/>
      <c r="J3369" s="338"/>
      <c r="K3369" s="338"/>
      <c r="L3369" s="338"/>
      <c r="M3369" s="338"/>
      <c r="N3369" s="338"/>
      <c r="O3369" s="338"/>
      <c r="P3369" s="338"/>
      <c r="Q3369" s="338"/>
      <c r="R3369" s="338"/>
    </row>
    <row r="3370" spans="1:18" x14ac:dyDescent="0.2">
      <c r="A3370" t="s">
        <v>398</v>
      </c>
      <c r="B3370" s="243" t="str">
        <f>VLOOKUP(A3370,'Web Based Remittances'!A:C,3,0)</f>
        <v>843v588r</v>
      </c>
      <c r="C3370" t="s">
        <v>319</v>
      </c>
      <c r="D3370" t="s">
        <v>320</v>
      </c>
      <c r="E3370">
        <v>6180230</v>
      </c>
    </row>
    <row r="3371" spans="1:18" x14ac:dyDescent="0.2">
      <c r="A3371" t="s">
        <v>398</v>
      </c>
      <c r="B3371" s="243" t="str">
        <f>VLOOKUP(A3371,'Web Based Remittances'!A:C,3,0)</f>
        <v>843v588r</v>
      </c>
      <c r="C3371" t="s">
        <v>321</v>
      </c>
      <c r="D3371" t="s">
        <v>272</v>
      </c>
      <c r="E3371">
        <v>6180260</v>
      </c>
      <c r="F3371" s="338"/>
      <c r="I3371" s="338"/>
      <c r="L3371" s="338"/>
      <c r="O3371" s="338"/>
      <c r="R3371" s="338"/>
    </row>
    <row r="3372" spans="1:18" x14ac:dyDescent="0.2">
      <c r="A3372" t="s">
        <v>398</v>
      </c>
      <c r="B3372" s="243" t="str">
        <f>VLOOKUP(A3372,'Web Based Remittances'!A:C,3,0)</f>
        <v>843v588r</v>
      </c>
      <c r="C3372" t="s">
        <v>322</v>
      </c>
      <c r="D3372" t="s">
        <v>323</v>
      </c>
      <c r="E3372">
        <v>6180261</v>
      </c>
    </row>
    <row r="3373" spans="1:18" x14ac:dyDescent="0.2">
      <c r="A3373" t="s">
        <v>398</v>
      </c>
      <c r="B3373" s="243" t="str">
        <f>VLOOKUP(A3373,'Web Based Remittances'!A:C,3,0)</f>
        <v>843v588r</v>
      </c>
      <c r="C3373" t="s">
        <v>324</v>
      </c>
      <c r="D3373" t="s">
        <v>325</v>
      </c>
      <c r="E3373">
        <v>6180262</v>
      </c>
    </row>
    <row r="3374" spans="1:18" x14ac:dyDescent="0.2">
      <c r="A3374" t="s">
        <v>398</v>
      </c>
      <c r="B3374" s="243" t="str">
        <f>VLOOKUP(A3374,'Web Based Remittances'!A:C,3,0)</f>
        <v>843v588r</v>
      </c>
      <c r="C3374" t="s">
        <v>326</v>
      </c>
      <c r="D3374" t="s">
        <v>280</v>
      </c>
      <c r="E3374">
        <v>6180263</v>
      </c>
      <c r="F3374" s="338"/>
      <c r="L3374" s="338"/>
    </row>
    <row r="3375" spans="1:18" x14ac:dyDescent="0.2">
      <c r="A3375" t="s">
        <v>398</v>
      </c>
      <c r="B3375" s="243" t="str">
        <f>VLOOKUP(A3375,'Web Based Remittances'!A:C,3,0)</f>
        <v>843v588r</v>
      </c>
      <c r="C3375" t="s">
        <v>327</v>
      </c>
      <c r="D3375" t="s">
        <v>328</v>
      </c>
      <c r="E3375">
        <v>6180264</v>
      </c>
      <c r="F3375" s="338"/>
      <c r="G3375" s="338"/>
      <c r="J3375" s="338"/>
      <c r="M3375" s="338"/>
      <c r="P3375" s="338"/>
    </row>
    <row r="3376" spans="1:18" x14ac:dyDescent="0.2">
      <c r="A3376" t="s">
        <v>399</v>
      </c>
      <c r="B3376" s="243" t="str">
        <f>VLOOKUP(A3376,'Web Based Remittances'!A:C,3,0)</f>
        <v>783g426m</v>
      </c>
      <c r="C3376" t="s">
        <v>200</v>
      </c>
      <c r="D3376" t="s">
        <v>201</v>
      </c>
      <c r="E3376">
        <v>4190105</v>
      </c>
    </row>
    <row r="3377" spans="1:5" x14ac:dyDescent="0.2">
      <c r="A3377" t="s">
        <v>399</v>
      </c>
      <c r="B3377" s="243" t="str">
        <f>VLOOKUP(A3377,'Web Based Remittances'!A:C,3,0)</f>
        <v>783g426m</v>
      </c>
      <c r="C3377" t="s">
        <v>202</v>
      </c>
      <c r="D3377" t="s">
        <v>203</v>
      </c>
      <c r="E3377">
        <v>4190110</v>
      </c>
    </row>
    <row r="3378" spans="1:5" x14ac:dyDescent="0.2">
      <c r="A3378" t="s">
        <v>399</v>
      </c>
      <c r="B3378" s="243" t="str">
        <f>VLOOKUP(A3378,'Web Based Remittances'!A:C,3,0)</f>
        <v>783g426m</v>
      </c>
      <c r="C3378" t="s">
        <v>204</v>
      </c>
      <c r="D3378" t="s">
        <v>205</v>
      </c>
      <c r="E3378">
        <v>4190120</v>
      </c>
    </row>
    <row r="3379" spans="1:5" x14ac:dyDescent="0.2">
      <c r="A3379" t="s">
        <v>399</v>
      </c>
      <c r="B3379" s="243" t="str">
        <f>VLOOKUP(A3379,'Web Based Remittances'!A:C,3,0)</f>
        <v>783g426m</v>
      </c>
      <c r="C3379" t="s">
        <v>206</v>
      </c>
      <c r="D3379" t="s">
        <v>207</v>
      </c>
      <c r="E3379">
        <v>4190140</v>
      </c>
    </row>
    <row r="3380" spans="1:5" x14ac:dyDescent="0.2">
      <c r="A3380" t="s">
        <v>399</v>
      </c>
      <c r="B3380" s="243" t="str">
        <f>VLOOKUP(A3380,'Web Based Remittances'!A:C,3,0)</f>
        <v>783g426m</v>
      </c>
      <c r="C3380" t="s">
        <v>208</v>
      </c>
      <c r="D3380" t="s">
        <v>209</v>
      </c>
      <c r="E3380">
        <v>4190160</v>
      </c>
    </row>
    <row r="3381" spans="1:5" x14ac:dyDescent="0.2">
      <c r="A3381" t="s">
        <v>399</v>
      </c>
      <c r="B3381" s="243" t="str">
        <f>VLOOKUP(A3381,'Web Based Remittances'!A:C,3,0)</f>
        <v>783g426m</v>
      </c>
      <c r="C3381" t="s">
        <v>210</v>
      </c>
      <c r="D3381" t="s">
        <v>211</v>
      </c>
      <c r="E3381">
        <v>4190390</v>
      </c>
    </row>
    <row r="3382" spans="1:5" x14ac:dyDescent="0.2">
      <c r="A3382" t="s">
        <v>399</v>
      </c>
      <c r="B3382" s="243" t="str">
        <f>VLOOKUP(A3382,'Web Based Remittances'!A:C,3,0)</f>
        <v>783g426m</v>
      </c>
      <c r="C3382" t="s">
        <v>212</v>
      </c>
      <c r="D3382" t="s">
        <v>213</v>
      </c>
      <c r="E3382">
        <v>4191900</v>
      </c>
    </row>
    <row r="3383" spans="1:5" x14ac:dyDescent="0.2">
      <c r="A3383" t="s">
        <v>399</v>
      </c>
      <c r="B3383" s="243" t="str">
        <f>VLOOKUP(A3383,'Web Based Remittances'!A:C,3,0)</f>
        <v>783g426m</v>
      </c>
      <c r="C3383" t="s">
        <v>214</v>
      </c>
      <c r="D3383" t="s">
        <v>215</v>
      </c>
      <c r="E3383">
        <v>4191100</v>
      </c>
    </row>
    <row r="3384" spans="1:5" x14ac:dyDescent="0.2">
      <c r="A3384" t="s">
        <v>399</v>
      </c>
      <c r="B3384" s="243" t="str">
        <f>VLOOKUP(A3384,'Web Based Remittances'!A:C,3,0)</f>
        <v>783g426m</v>
      </c>
      <c r="C3384" t="s">
        <v>216</v>
      </c>
      <c r="D3384" t="s">
        <v>217</v>
      </c>
      <c r="E3384">
        <v>4191110</v>
      </c>
    </row>
    <row r="3385" spans="1:5" x14ac:dyDescent="0.2">
      <c r="A3385" t="s">
        <v>399</v>
      </c>
      <c r="B3385" s="243" t="str">
        <f>VLOOKUP(A3385,'Web Based Remittances'!A:C,3,0)</f>
        <v>783g426m</v>
      </c>
      <c r="C3385" t="s">
        <v>218</v>
      </c>
      <c r="D3385" t="s">
        <v>219</v>
      </c>
      <c r="E3385">
        <v>4191600</v>
      </c>
    </row>
    <row r="3386" spans="1:5" x14ac:dyDescent="0.2">
      <c r="A3386" t="s">
        <v>399</v>
      </c>
      <c r="B3386" s="243" t="str">
        <f>VLOOKUP(A3386,'Web Based Remittances'!A:C,3,0)</f>
        <v>783g426m</v>
      </c>
      <c r="C3386" t="s">
        <v>220</v>
      </c>
      <c r="D3386" t="s">
        <v>221</v>
      </c>
      <c r="E3386">
        <v>4191610</v>
      </c>
    </row>
    <row r="3387" spans="1:5" x14ac:dyDescent="0.2">
      <c r="A3387" t="s">
        <v>399</v>
      </c>
      <c r="B3387" s="243" t="str">
        <f>VLOOKUP(A3387,'Web Based Remittances'!A:C,3,0)</f>
        <v>783g426m</v>
      </c>
      <c r="C3387" t="s">
        <v>222</v>
      </c>
      <c r="D3387" t="s">
        <v>223</v>
      </c>
      <c r="E3387">
        <v>4190410</v>
      </c>
    </row>
    <row r="3388" spans="1:5" x14ac:dyDescent="0.2">
      <c r="A3388" t="s">
        <v>399</v>
      </c>
      <c r="B3388" s="243" t="str">
        <f>VLOOKUP(A3388,'Web Based Remittances'!A:C,3,0)</f>
        <v>783g426m</v>
      </c>
      <c r="C3388" t="s">
        <v>224</v>
      </c>
      <c r="D3388" t="s">
        <v>225</v>
      </c>
      <c r="E3388">
        <v>4190420</v>
      </c>
    </row>
    <row r="3389" spans="1:5" x14ac:dyDescent="0.2">
      <c r="A3389" t="s">
        <v>399</v>
      </c>
      <c r="B3389" s="243" t="str">
        <f>VLOOKUP(A3389,'Web Based Remittances'!A:C,3,0)</f>
        <v>783g426m</v>
      </c>
      <c r="C3389" t="s">
        <v>226</v>
      </c>
      <c r="D3389" t="s">
        <v>227</v>
      </c>
      <c r="E3389">
        <v>4190200</v>
      </c>
    </row>
    <row r="3390" spans="1:5" x14ac:dyDescent="0.2">
      <c r="A3390" t="s">
        <v>399</v>
      </c>
      <c r="B3390" s="243" t="str">
        <f>VLOOKUP(A3390,'Web Based Remittances'!A:C,3,0)</f>
        <v>783g426m</v>
      </c>
      <c r="C3390" t="s">
        <v>228</v>
      </c>
      <c r="D3390" t="s">
        <v>229</v>
      </c>
      <c r="E3390">
        <v>4190386</v>
      </c>
    </row>
    <row r="3391" spans="1:5" x14ac:dyDescent="0.2">
      <c r="A3391" t="s">
        <v>399</v>
      </c>
      <c r="B3391" s="243" t="str">
        <f>VLOOKUP(A3391,'Web Based Remittances'!A:C,3,0)</f>
        <v>783g426m</v>
      </c>
      <c r="C3391" t="s">
        <v>230</v>
      </c>
      <c r="D3391" t="s">
        <v>231</v>
      </c>
      <c r="E3391">
        <v>4190387</v>
      </c>
    </row>
    <row r="3392" spans="1:5" x14ac:dyDescent="0.2">
      <c r="A3392" t="s">
        <v>399</v>
      </c>
      <c r="B3392" s="243" t="str">
        <f>VLOOKUP(A3392,'Web Based Remittances'!A:C,3,0)</f>
        <v>783g426m</v>
      </c>
      <c r="C3392" t="s">
        <v>232</v>
      </c>
      <c r="D3392" t="s">
        <v>233</v>
      </c>
      <c r="E3392">
        <v>4190388</v>
      </c>
    </row>
    <row r="3393" spans="1:5" x14ac:dyDescent="0.2">
      <c r="A3393" t="s">
        <v>399</v>
      </c>
      <c r="B3393" s="243" t="str">
        <f>VLOOKUP(A3393,'Web Based Remittances'!A:C,3,0)</f>
        <v>783g426m</v>
      </c>
      <c r="C3393" t="s">
        <v>234</v>
      </c>
      <c r="D3393" t="s">
        <v>235</v>
      </c>
      <c r="E3393">
        <v>4190380</v>
      </c>
    </row>
    <row r="3394" spans="1:5" x14ac:dyDescent="0.2">
      <c r="A3394" t="s">
        <v>399</v>
      </c>
      <c r="B3394" s="243" t="str">
        <f>VLOOKUP(A3394,'Web Based Remittances'!A:C,3,0)</f>
        <v>783g426m</v>
      </c>
      <c r="C3394" t="s">
        <v>236</v>
      </c>
      <c r="D3394" t="s">
        <v>237</v>
      </c>
      <c r="E3394">
        <v>4190205</v>
      </c>
    </row>
    <row r="3395" spans="1:5" x14ac:dyDescent="0.2">
      <c r="A3395" t="s">
        <v>399</v>
      </c>
      <c r="B3395" s="243" t="str">
        <f>VLOOKUP(A3395,'Web Based Remittances'!A:C,3,0)</f>
        <v>783g426m</v>
      </c>
      <c r="C3395" t="s">
        <v>238</v>
      </c>
      <c r="D3395" t="s">
        <v>239</v>
      </c>
      <c r="E3395">
        <v>4190210</v>
      </c>
    </row>
    <row r="3396" spans="1:5" x14ac:dyDescent="0.2">
      <c r="A3396" t="s">
        <v>399</v>
      </c>
      <c r="B3396" s="243" t="str">
        <f>VLOOKUP(A3396,'Web Based Remittances'!A:C,3,0)</f>
        <v>783g426m</v>
      </c>
      <c r="C3396" t="s">
        <v>14</v>
      </c>
      <c r="D3396" t="s">
        <v>240</v>
      </c>
      <c r="E3396">
        <v>6110000</v>
      </c>
    </row>
    <row r="3397" spans="1:5" x14ac:dyDescent="0.2">
      <c r="A3397" t="s">
        <v>399</v>
      </c>
      <c r="B3397" s="243" t="str">
        <f>VLOOKUP(A3397,'Web Based Remittances'!A:C,3,0)</f>
        <v>783g426m</v>
      </c>
      <c r="C3397" t="s">
        <v>23</v>
      </c>
      <c r="D3397" t="s">
        <v>241</v>
      </c>
      <c r="E3397">
        <v>6110020</v>
      </c>
    </row>
    <row r="3398" spans="1:5" x14ac:dyDescent="0.2">
      <c r="A3398" t="s">
        <v>399</v>
      </c>
      <c r="B3398" s="243" t="str">
        <f>VLOOKUP(A3398,'Web Based Remittances'!A:C,3,0)</f>
        <v>783g426m</v>
      </c>
      <c r="C3398" t="s">
        <v>31</v>
      </c>
      <c r="D3398" t="s">
        <v>242</v>
      </c>
      <c r="E3398">
        <v>6110600</v>
      </c>
    </row>
    <row r="3399" spans="1:5" x14ac:dyDescent="0.2">
      <c r="A3399" t="s">
        <v>399</v>
      </c>
      <c r="B3399" s="243" t="str">
        <f>VLOOKUP(A3399,'Web Based Remittances'!A:C,3,0)</f>
        <v>783g426m</v>
      </c>
      <c r="C3399" t="s">
        <v>38</v>
      </c>
      <c r="D3399" t="s">
        <v>243</v>
      </c>
      <c r="E3399">
        <v>6110720</v>
      </c>
    </row>
    <row r="3400" spans="1:5" x14ac:dyDescent="0.2">
      <c r="A3400" t="s">
        <v>399</v>
      </c>
      <c r="B3400" s="243" t="str">
        <f>VLOOKUP(A3400,'Web Based Remittances'!A:C,3,0)</f>
        <v>783g426m</v>
      </c>
      <c r="C3400" t="s">
        <v>42</v>
      </c>
      <c r="D3400" t="s">
        <v>244</v>
      </c>
      <c r="E3400">
        <v>6110860</v>
      </c>
    </row>
    <row r="3401" spans="1:5" x14ac:dyDescent="0.2">
      <c r="A3401" t="s">
        <v>399</v>
      </c>
      <c r="B3401" s="243" t="str">
        <f>VLOOKUP(A3401,'Web Based Remittances'!A:C,3,0)</f>
        <v>783g426m</v>
      </c>
      <c r="C3401" t="s">
        <v>46</v>
      </c>
      <c r="D3401" t="s">
        <v>245</v>
      </c>
      <c r="E3401">
        <v>6110800</v>
      </c>
    </row>
    <row r="3402" spans="1:5" x14ac:dyDescent="0.2">
      <c r="A3402" t="s">
        <v>399</v>
      </c>
      <c r="B3402" s="243" t="str">
        <f>VLOOKUP(A3402,'Web Based Remittances'!A:C,3,0)</f>
        <v>783g426m</v>
      </c>
      <c r="C3402" t="s">
        <v>50</v>
      </c>
      <c r="D3402" t="s">
        <v>246</v>
      </c>
      <c r="E3402">
        <v>6110640</v>
      </c>
    </row>
    <row r="3403" spans="1:5" x14ac:dyDescent="0.2">
      <c r="A3403" t="s">
        <v>399</v>
      </c>
      <c r="B3403" s="243" t="str">
        <f>VLOOKUP(A3403,'Web Based Remittances'!A:C,3,0)</f>
        <v>783g426m</v>
      </c>
      <c r="C3403" t="s">
        <v>247</v>
      </c>
      <c r="D3403" t="s">
        <v>248</v>
      </c>
      <c r="E3403">
        <v>6116300</v>
      </c>
    </row>
    <row r="3404" spans="1:5" x14ac:dyDescent="0.2">
      <c r="A3404" t="s">
        <v>399</v>
      </c>
      <c r="B3404" s="243" t="str">
        <f>VLOOKUP(A3404,'Web Based Remittances'!A:C,3,0)</f>
        <v>783g426m</v>
      </c>
      <c r="C3404" t="s">
        <v>249</v>
      </c>
      <c r="D3404" t="s">
        <v>250</v>
      </c>
      <c r="E3404">
        <v>6116200</v>
      </c>
    </row>
    <row r="3405" spans="1:5" x14ac:dyDescent="0.2">
      <c r="A3405" t="s">
        <v>399</v>
      </c>
      <c r="B3405" s="243" t="str">
        <f>VLOOKUP(A3405,'Web Based Remittances'!A:C,3,0)</f>
        <v>783g426m</v>
      </c>
      <c r="C3405" t="s">
        <v>251</v>
      </c>
      <c r="D3405" t="s">
        <v>252</v>
      </c>
      <c r="E3405">
        <v>6116610</v>
      </c>
    </row>
    <row r="3406" spans="1:5" x14ac:dyDescent="0.2">
      <c r="A3406" t="s">
        <v>399</v>
      </c>
      <c r="B3406" s="243" t="str">
        <f>VLOOKUP(A3406,'Web Based Remittances'!A:C,3,0)</f>
        <v>783g426m</v>
      </c>
      <c r="C3406" t="s">
        <v>253</v>
      </c>
      <c r="D3406" t="s">
        <v>254</v>
      </c>
      <c r="E3406">
        <v>6116600</v>
      </c>
    </row>
    <row r="3407" spans="1:5" x14ac:dyDescent="0.2">
      <c r="A3407" t="s">
        <v>399</v>
      </c>
      <c r="B3407" s="243" t="str">
        <f>VLOOKUP(A3407,'Web Based Remittances'!A:C,3,0)</f>
        <v>783g426m</v>
      </c>
      <c r="C3407" t="s">
        <v>255</v>
      </c>
      <c r="D3407" t="s">
        <v>256</v>
      </c>
      <c r="E3407">
        <v>6121000</v>
      </c>
    </row>
    <row r="3408" spans="1:5" x14ac:dyDescent="0.2">
      <c r="A3408" t="s">
        <v>399</v>
      </c>
      <c r="B3408" s="243" t="str">
        <f>VLOOKUP(A3408,'Web Based Remittances'!A:C,3,0)</f>
        <v>783g426m</v>
      </c>
      <c r="C3408" t="s">
        <v>257</v>
      </c>
      <c r="D3408" t="s">
        <v>258</v>
      </c>
      <c r="E3408">
        <v>6122310</v>
      </c>
    </row>
    <row r="3409" spans="1:5" x14ac:dyDescent="0.2">
      <c r="A3409" t="s">
        <v>399</v>
      </c>
      <c r="B3409" s="243" t="str">
        <f>VLOOKUP(A3409,'Web Based Remittances'!A:C,3,0)</f>
        <v>783g426m</v>
      </c>
      <c r="C3409" t="s">
        <v>259</v>
      </c>
      <c r="D3409" t="s">
        <v>260</v>
      </c>
      <c r="E3409">
        <v>6122110</v>
      </c>
    </row>
    <row r="3410" spans="1:5" x14ac:dyDescent="0.2">
      <c r="A3410" t="s">
        <v>399</v>
      </c>
      <c r="B3410" s="243" t="str">
        <f>VLOOKUP(A3410,'Web Based Remittances'!A:C,3,0)</f>
        <v>783g426m</v>
      </c>
      <c r="C3410" t="s">
        <v>261</v>
      </c>
      <c r="D3410" t="s">
        <v>262</v>
      </c>
      <c r="E3410">
        <v>6120800</v>
      </c>
    </row>
    <row r="3411" spans="1:5" x14ac:dyDescent="0.2">
      <c r="A3411" t="s">
        <v>399</v>
      </c>
      <c r="B3411" s="243" t="str">
        <f>VLOOKUP(A3411,'Web Based Remittances'!A:C,3,0)</f>
        <v>783g426m</v>
      </c>
      <c r="C3411" t="s">
        <v>263</v>
      </c>
      <c r="D3411" t="s">
        <v>264</v>
      </c>
      <c r="E3411">
        <v>6120220</v>
      </c>
    </row>
    <row r="3412" spans="1:5" x14ac:dyDescent="0.2">
      <c r="A3412" t="s">
        <v>399</v>
      </c>
      <c r="B3412" s="243" t="str">
        <f>VLOOKUP(A3412,'Web Based Remittances'!A:C,3,0)</f>
        <v>783g426m</v>
      </c>
      <c r="C3412" t="s">
        <v>265</v>
      </c>
      <c r="D3412" t="s">
        <v>266</v>
      </c>
      <c r="E3412">
        <v>6120600</v>
      </c>
    </row>
    <row r="3413" spans="1:5" x14ac:dyDescent="0.2">
      <c r="A3413" t="s">
        <v>399</v>
      </c>
      <c r="B3413" s="243" t="str">
        <f>VLOOKUP(A3413,'Web Based Remittances'!A:C,3,0)</f>
        <v>783g426m</v>
      </c>
      <c r="C3413" t="s">
        <v>267</v>
      </c>
      <c r="D3413" t="s">
        <v>268</v>
      </c>
      <c r="E3413">
        <v>6120400</v>
      </c>
    </row>
    <row r="3414" spans="1:5" x14ac:dyDescent="0.2">
      <c r="A3414" t="s">
        <v>399</v>
      </c>
      <c r="B3414" s="243" t="str">
        <f>VLOOKUP(A3414,'Web Based Remittances'!A:C,3,0)</f>
        <v>783g426m</v>
      </c>
      <c r="C3414" t="s">
        <v>269</v>
      </c>
      <c r="D3414" t="s">
        <v>270</v>
      </c>
      <c r="E3414">
        <v>6140130</v>
      </c>
    </row>
    <row r="3415" spans="1:5" x14ac:dyDescent="0.2">
      <c r="A3415" t="s">
        <v>399</v>
      </c>
      <c r="B3415" s="243" t="str">
        <f>VLOOKUP(A3415,'Web Based Remittances'!A:C,3,0)</f>
        <v>783g426m</v>
      </c>
      <c r="C3415" t="s">
        <v>271</v>
      </c>
      <c r="D3415" t="s">
        <v>272</v>
      </c>
      <c r="E3415">
        <v>6142460</v>
      </c>
    </row>
    <row r="3416" spans="1:5" x14ac:dyDescent="0.2">
      <c r="A3416" t="s">
        <v>399</v>
      </c>
      <c r="B3416" s="243" t="str">
        <f>VLOOKUP(A3416,'Web Based Remittances'!A:C,3,0)</f>
        <v>783g426m</v>
      </c>
      <c r="C3416" t="s">
        <v>273</v>
      </c>
      <c r="D3416" t="s">
        <v>274</v>
      </c>
      <c r="E3416">
        <v>6142431</v>
      </c>
    </row>
    <row r="3417" spans="1:5" x14ac:dyDescent="0.2">
      <c r="A3417" t="s">
        <v>399</v>
      </c>
      <c r="B3417" s="243" t="str">
        <f>VLOOKUP(A3417,'Web Based Remittances'!A:C,3,0)</f>
        <v>783g426m</v>
      </c>
      <c r="C3417" t="s">
        <v>275</v>
      </c>
      <c r="D3417" t="s">
        <v>276</v>
      </c>
      <c r="E3417">
        <v>6142432</v>
      </c>
    </row>
    <row r="3418" spans="1:5" x14ac:dyDescent="0.2">
      <c r="A3418" t="s">
        <v>399</v>
      </c>
      <c r="B3418" s="243" t="str">
        <f>VLOOKUP(A3418,'Web Based Remittances'!A:C,3,0)</f>
        <v>783g426m</v>
      </c>
      <c r="C3418" t="s">
        <v>277</v>
      </c>
      <c r="D3418" t="s">
        <v>278</v>
      </c>
      <c r="E3418">
        <v>6142430</v>
      </c>
    </row>
    <row r="3419" spans="1:5" x14ac:dyDescent="0.2">
      <c r="A3419" t="s">
        <v>399</v>
      </c>
      <c r="B3419" s="243" t="str">
        <f>VLOOKUP(A3419,'Web Based Remittances'!A:C,3,0)</f>
        <v>783g426m</v>
      </c>
      <c r="C3419" t="s">
        <v>279</v>
      </c>
      <c r="D3419" t="s">
        <v>280</v>
      </c>
      <c r="E3419">
        <v>6142433</v>
      </c>
    </row>
    <row r="3420" spans="1:5" x14ac:dyDescent="0.2">
      <c r="A3420" t="s">
        <v>399</v>
      </c>
      <c r="B3420" s="243" t="str">
        <f>VLOOKUP(A3420,'Web Based Remittances'!A:C,3,0)</f>
        <v>783g426m</v>
      </c>
      <c r="C3420" t="s">
        <v>281</v>
      </c>
      <c r="D3420" t="s">
        <v>282</v>
      </c>
      <c r="E3420">
        <v>6142440</v>
      </c>
    </row>
    <row r="3421" spans="1:5" x14ac:dyDescent="0.2">
      <c r="A3421" t="s">
        <v>399</v>
      </c>
      <c r="B3421" s="243" t="str">
        <f>VLOOKUP(A3421,'Web Based Remittances'!A:C,3,0)</f>
        <v>783g426m</v>
      </c>
      <c r="C3421" t="s">
        <v>283</v>
      </c>
      <c r="D3421" t="s">
        <v>284</v>
      </c>
      <c r="E3421">
        <v>6142434</v>
      </c>
    </row>
    <row r="3422" spans="1:5" x14ac:dyDescent="0.2">
      <c r="A3422" t="s">
        <v>399</v>
      </c>
      <c r="B3422" s="243" t="str">
        <f>VLOOKUP(A3422,'Web Based Remittances'!A:C,3,0)</f>
        <v>783g426m</v>
      </c>
      <c r="C3422" t="s">
        <v>285</v>
      </c>
      <c r="D3422" t="s">
        <v>286</v>
      </c>
      <c r="E3422">
        <v>6146100</v>
      </c>
    </row>
    <row r="3423" spans="1:5" x14ac:dyDescent="0.2">
      <c r="A3423" t="s">
        <v>399</v>
      </c>
      <c r="B3423" s="243" t="str">
        <f>VLOOKUP(A3423,'Web Based Remittances'!A:C,3,0)</f>
        <v>783g426m</v>
      </c>
      <c r="C3423" t="s">
        <v>287</v>
      </c>
      <c r="D3423" t="s">
        <v>288</v>
      </c>
      <c r="E3423">
        <v>6140000</v>
      </c>
    </row>
    <row r="3424" spans="1:5" x14ac:dyDescent="0.2">
      <c r="A3424" t="s">
        <v>399</v>
      </c>
      <c r="B3424" s="243" t="str">
        <f>VLOOKUP(A3424,'Web Based Remittances'!A:C,3,0)</f>
        <v>783g426m</v>
      </c>
      <c r="C3424" t="s">
        <v>289</v>
      </c>
      <c r="D3424" t="s">
        <v>290</v>
      </c>
      <c r="E3424">
        <v>6121600</v>
      </c>
    </row>
    <row r="3425" spans="1:5" x14ac:dyDescent="0.2">
      <c r="A3425" t="s">
        <v>399</v>
      </c>
      <c r="B3425" s="243" t="str">
        <f>VLOOKUP(A3425,'Web Based Remittances'!A:C,3,0)</f>
        <v>783g426m</v>
      </c>
      <c r="C3425" t="s">
        <v>291</v>
      </c>
      <c r="D3425" t="s">
        <v>292</v>
      </c>
      <c r="E3425">
        <v>6151110</v>
      </c>
    </row>
    <row r="3426" spans="1:5" x14ac:dyDescent="0.2">
      <c r="A3426" t="s">
        <v>399</v>
      </c>
      <c r="B3426" s="243" t="str">
        <f>VLOOKUP(A3426,'Web Based Remittances'!A:C,3,0)</f>
        <v>783g426m</v>
      </c>
      <c r="C3426" t="s">
        <v>293</v>
      </c>
      <c r="D3426" t="s">
        <v>294</v>
      </c>
      <c r="E3426">
        <v>6140200</v>
      </c>
    </row>
    <row r="3427" spans="1:5" x14ac:dyDescent="0.2">
      <c r="A3427" t="s">
        <v>399</v>
      </c>
      <c r="B3427" s="243" t="str">
        <f>VLOOKUP(A3427,'Web Based Remittances'!A:C,3,0)</f>
        <v>783g426m</v>
      </c>
      <c r="C3427" t="s">
        <v>295</v>
      </c>
      <c r="D3427" t="s">
        <v>296</v>
      </c>
      <c r="E3427">
        <v>6111000</v>
      </c>
    </row>
    <row r="3428" spans="1:5" x14ac:dyDescent="0.2">
      <c r="A3428" t="s">
        <v>399</v>
      </c>
      <c r="B3428" s="243" t="str">
        <f>VLOOKUP(A3428,'Web Based Remittances'!A:C,3,0)</f>
        <v>783g426m</v>
      </c>
      <c r="C3428" t="s">
        <v>297</v>
      </c>
      <c r="D3428" t="s">
        <v>298</v>
      </c>
      <c r="E3428">
        <v>6170100</v>
      </c>
    </row>
    <row r="3429" spans="1:5" x14ac:dyDescent="0.2">
      <c r="A3429" t="s">
        <v>399</v>
      </c>
      <c r="B3429" s="243" t="str">
        <f>VLOOKUP(A3429,'Web Based Remittances'!A:C,3,0)</f>
        <v>783g426m</v>
      </c>
      <c r="C3429" t="s">
        <v>299</v>
      </c>
      <c r="D3429" t="s">
        <v>300</v>
      </c>
      <c r="E3429">
        <v>6170110</v>
      </c>
    </row>
    <row r="3430" spans="1:5" x14ac:dyDescent="0.2">
      <c r="A3430" t="s">
        <v>399</v>
      </c>
      <c r="B3430" s="243" t="str">
        <f>VLOOKUP(A3430,'Web Based Remittances'!A:C,3,0)</f>
        <v>783g426m</v>
      </c>
      <c r="C3430" t="s">
        <v>301</v>
      </c>
      <c r="D3430" t="s">
        <v>302</v>
      </c>
      <c r="E3430">
        <v>6181400</v>
      </c>
    </row>
    <row r="3431" spans="1:5" x14ac:dyDescent="0.2">
      <c r="A3431" t="s">
        <v>399</v>
      </c>
      <c r="B3431" s="243" t="str">
        <f>VLOOKUP(A3431,'Web Based Remittances'!A:C,3,0)</f>
        <v>783g426m</v>
      </c>
      <c r="C3431" t="s">
        <v>303</v>
      </c>
      <c r="D3431" t="s">
        <v>304</v>
      </c>
      <c r="E3431">
        <v>6181500</v>
      </c>
    </row>
    <row r="3432" spans="1:5" x14ac:dyDescent="0.2">
      <c r="A3432" t="s">
        <v>399</v>
      </c>
      <c r="B3432" s="243" t="str">
        <f>VLOOKUP(A3432,'Web Based Remittances'!A:C,3,0)</f>
        <v>783g426m</v>
      </c>
      <c r="C3432" t="s">
        <v>305</v>
      </c>
      <c r="D3432" t="s">
        <v>306</v>
      </c>
      <c r="E3432">
        <v>6110610</v>
      </c>
    </row>
    <row r="3433" spans="1:5" x14ac:dyDescent="0.2">
      <c r="A3433" t="s">
        <v>399</v>
      </c>
      <c r="B3433" s="243" t="str">
        <f>VLOOKUP(A3433,'Web Based Remittances'!A:C,3,0)</f>
        <v>783g426m</v>
      </c>
      <c r="C3433" t="s">
        <v>307</v>
      </c>
      <c r="D3433" t="s">
        <v>308</v>
      </c>
      <c r="E3433">
        <v>6122340</v>
      </c>
    </row>
    <row r="3434" spans="1:5" x14ac:dyDescent="0.2">
      <c r="A3434" t="s">
        <v>399</v>
      </c>
      <c r="B3434" s="243" t="str">
        <f>VLOOKUP(A3434,'Web Based Remittances'!A:C,3,0)</f>
        <v>783g426m</v>
      </c>
      <c r="C3434" t="s">
        <v>309</v>
      </c>
      <c r="D3434" t="s">
        <v>310</v>
      </c>
      <c r="E3434">
        <v>4190170</v>
      </c>
    </row>
    <row r="3435" spans="1:5" x14ac:dyDescent="0.2">
      <c r="A3435" t="s">
        <v>399</v>
      </c>
      <c r="B3435" s="243" t="str">
        <f>VLOOKUP(A3435,'Web Based Remittances'!A:C,3,0)</f>
        <v>783g426m</v>
      </c>
      <c r="C3435" t="s">
        <v>311</v>
      </c>
      <c r="D3435" t="s">
        <v>312</v>
      </c>
      <c r="E3435">
        <v>4190430</v>
      </c>
    </row>
    <row r="3436" spans="1:5" x14ac:dyDescent="0.2">
      <c r="A3436" t="s">
        <v>399</v>
      </c>
      <c r="B3436" s="243" t="str">
        <f>VLOOKUP(A3436,'Web Based Remittances'!A:C,3,0)</f>
        <v>783g426m</v>
      </c>
      <c r="C3436" t="s">
        <v>313</v>
      </c>
      <c r="D3436" t="s">
        <v>314</v>
      </c>
      <c r="E3436">
        <v>6181510</v>
      </c>
    </row>
    <row r="3437" spans="1:5" x14ac:dyDescent="0.2">
      <c r="A3437" t="s">
        <v>399</v>
      </c>
      <c r="B3437" s="243" t="str">
        <f>VLOOKUP(A3437,'Web Based Remittances'!A:C,3,0)</f>
        <v>783g426m</v>
      </c>
      <c r="C3437" t="s">
        <v>315</v>
      </c>
      <c r="D3437" t="s">
        <v>316</v>
      </c>
      <c r="E3437">
        <v>6180210</v>
      </c>
    </row>
    <row r="3438" spans="1:5" x14ac:dyDescent="0.2">
      <c r="A3438" t="s">
        <v>399</v>
      </c>
      <c r="B3438" s="243" t="str">
        <f>VLOOKUP(A3438,'Web Based Remittances'!A:C,3,0)</f>
        <v>783g426m</v>
      </c>
      <c r="C3438" t="s">
        <v>317</v>
      </c>
      <c r="D3438" t="s">
        <v>318</v>
      </c>
      <c r="E3438">
        <v>6180200</v>
      </c>
    </row>
    <row r="3439" spans="1:5" x14ac:dyDescent="0.2">
      <c r="A3439" t="s">
        <v>399</v>
      </c>
      <c r="B3439" s="243" t="str">
        <f>VLOOKUP(A3439,'Web Based Remittances'!A:C,3,0)</f>
        <v>783g426m</v>
      </c>
      <c r="C3439" t="s">
        <v>319</v>
      </c>
      <c r="D3439" t="s">
        <v>320</v>
      </c>
      <c r="E3439">
        <v>6180230</v>
      </c>
    </row>
    <row r="3440" spans="1:5" x14ac:dyDescent="0.2">
      <c r="A3440" t="s">
        <v>399</v>
      </c>
      <c r="B3440" s="243" t="str">
        <f>VLOOKUP(A3440,'Web Based Remittances'!A:C,3,0)</f>
        <v>783g426m</v>
      </c>
      <c r="C3440" t="s">
        <v>321</v>
      </c>
      <c r="D3440" t="s">
        <v>272</v>
      </c>
      <c r="E3440">
        <v>6180260</v>
      </c>
    </row>
    <row r="3441" spans="1:5" x14ac:dyDescent="0.2">
      <c r="A3441" t="s">
        <v>399</v>
      </c>
      <c r="B3441" s="243" t="str">
        <f>VLOOKUP(A3441,'Web Based Remittances'!A:C,3,0)</f>
        <v>783g426m</v>
      </c>
      <c r="C3441" t="s">
        <v>322</v>
      </c>
      <c r="D3441" t="s">
        <v>323</v>
      </c>
      <c r="E3441">
        <v>6180261</v>
      </c>
    </row>
    <row r="3442" spans="1:5" x14ac:dyDescent="0.2">
      <c r="A3442" t="s">
        <v>399</v>
      </c>
      <c r="B3442" s="243" t="str">
        <f>VLOOKUP(A3442,'Web Based Remittances'!A:C,3,0)</f>
        <v>783g426m</v>
      </c>
      <c r="C3442" t="s">
        <v>324</v>
      </c>
      <c r="D3442" t="s">
        <v>325</v>
      </c>
      <c r="E3442">
        <v>6180262</v>
      </c>
    </row>
    <row r="3443" spans="1:5" x14ac:dyDescent="0.2">
      <c r="A3443" t="s">
        <v>399</v>
      </c>
      <c r="B3443" s="243" t="str">
        <f>VLOOKUP(A3443,'Web Based Remittances'!A:C,3,0)</f>
        <v>783g426m</v>
      </c>
      <c r="C3443" t="s">
        <v>326</v>
      </c>
      <c r="D3443" t="s">
        <v>280</v>
      </c>
      <c r="E3443">
        <v>6180263</v>
      </c>
    </row>
    <row r="3444" spans="1:5" x14ac:dyDescent="0.2">
      <c r="A3444" t="s">
        <v>399</v>
      </c>
      <c r="B3444" s="243" t="str">
        <f>VLOOKUP(A3444,'Web Based Remittances'!A:C,3,0)</f>
        <v>783g426m</v>
      </c>
      <c r="C3444" t="s">
        <v>327</v>
      </c>
      <c r="D3444" t="s">
        <v>328</v>
      </c>
      <c r="E3444">
        <v>6180264</v>
      </c>
    </row>
    <row r="3445" spans="1:5" x14ac:dyDescent="0.2">
      <c r="A3445" t="s">
        <v>400</v>
      </c>
      <c r="B3445" s="243" t="str">
        <f>VLOOKUP(A3445,'Web Based Remittances'!A:C,3,0)</f>
        <v>447l172j</v>
      </c>
      <c r="C3445" t="s">
        <v>200</v>
      </c>
      <c r="D3445" t="s">
        <v>201</v>
      </c>
      <c r="E3445">
        <v>4190105</v>
      </c>
    </row>
    <row r="3446" spans="1:5" x14ac:dyDescent="0.2">
      <c r="A3446" t="s">
        <v>400</v>
      </c>
      <c r="B3446" s="243" t="str">
        <f>VLOOKUP(A3446,'Web Based Remittances'!A:C,3,0)</f>
        <v>447l172j</v>
      </c>
      <c r="C3446" t="s">
        <v>202</v>
      </c>
      <c r="D3446" t="s">
        <v>203</v>
      </c>
      <c r="E3446">
        <v>4190110</v>
      </c>
    </row>
    <row r="3447" spans="1:5" x14ac:dyDescent="0.2">
      <c r="A3447" t="s">
        <v>400</v>
      </c>
      <c r="B3447" s="243" t="str">
        <f>VLOOKUP(A3447,'Web Based Remittances'!A:C,3,0)</f>
        <v>447l172j</v>
      </c>
      <c r="C3447" t="s">
        <v>204</v>
      </c>
      <c r="D3447" t="s">
        <v>205</v>
      </c>
      <c r="E3447">
        <v>4190120</v>
      </c>
    </row>
    <row r="3448" spans="1:5" x14ac:dyDescent="0.2">
      <c r="A3448" t="s">
        <v>400</v>
      </c>
      <c r="B3448" s="243" t="str">
        <f>VLOOKUP(A3448,'Web Based Remittances'!A:C,3,0)</f>
        <v>447l172j</v>
      </c>
      <c r="C3448" t="s">
        <v>206</v>
      </c>
      <c r="D3448" t="s">
        <v>207</v>
      </c>
      <c r="E3448">
        <v>4190140</v>
      </c>
    </row>
    <row r="3449" spans="1:5" x14ac:dyDescent="0.2">
      <c r="A3449" t="s">
        <v>400</v>
      </c>
      <c r="B3449" s="243" t="str">
        <f>VLOOKUP(A3449,'Web Based Remittances'!A:C,3,0)</f>
        <v>447l172j</v>
      </c>
      <c r="C3449" t="s">
        <v>208</v>
      </c>
      <c r="D3449" t="s">
        <v>209</v>
      </c>
      <c r="E3449">
        <v>4190160</v>
      </c>
    </row>
    <row r="3450" spans="1:5" x14ac:dyDescent="0.2">
      <c r="A3450" t="s">
        <v>400</v>
      </c>
      <c r="B3450" s="243" t="str">
        <f>VLOOKUP(A3450,'Web Based Remittances'!A:C,3,0)</f>
        <v>447l172j</v>
      </c>
      <c r="C3450" t="s">
        <v>210</v>
      </c>
      <c r="D3450" t="s">
        <v>211</v>
      </c>
      <c r="E3450">
        <v>4190390</v>
      </c>
    </row>
    <row r="3451" spans="1:5" x14ac:dyDescent="0.2">
      <c r="A3451" t="s">
        <v>400</v>
      </c>
      <c r="B3451" s="243" t="str">
        <f>VLOOKUP(A3451,'Web Based Remittances'!A:C,3,0)</f>
        <v>447l172j</v>
      </c>
      <c r="C3451" t="s">
        <v>212</v>
      </c>
      <c r="D3451" t="s">
        <v>213</v>
      </c>
      <c r="E3451">
        <v>4191900</v>
      </c>
    </row>
    <row r="3452" spans="1:5" x14ac:dyDescent="0.2">
      <c r="A3452" t="s">
        <v>400</v>
      </c>
      <c r="B3452" s="243" t="str">
        <f>VLOOKUP(A3452,'Web Based Remittances'!A:C,3,0)</f>
        <v>447l172j</v>
      </c>
      <c r="C3452" t="s">
        <v>214</v>
      </c>
      <c r="D3452" t="s">
        <v>215</v>
      </c>
      <c r="E3452">
        <v>4191100</v>
      </c>
    </row>
    <row r="3453" spans="1:5" x14ac:dyDescent="0.2">
      <c r="A3453" t="s">
        <v>400</v>
      </c>
      <c r="B3453" s="243" t="str">
        <f>VLOOKUP(A3453,'Web Based Remittances'!A:C,3,0)</f>
        <v>447l172j</v>
      </c>
      <c r="C3453" t="s">
        <v>216</v>
      </c>
      <c r="D3453" t="s">
        <v>217</v>
      </c>
      <c r="E3453">
        <v>4191110</v>
      </c>
    </row>
    <row r="3454" spans="1:5" x14ac:dyDescent="0.2">
      <c r="A3454" t="s">
        <v>400</v>
      </c>
      <c r="B3454" s="243" t="str">
        <f>VLOOKUP(A3454,'Web Based Remittances'!A:C,3,0)</f>
        <v>447l172j</v>
      </c>
      <c r="C3454" t="s">
        <v>218</v>
      </c>
      <c r="D3454" t="s">
        <v>219</v>
      </c>
      <c r="E3454">
        <v>4191600</v>
      </c>
    </row>
    <row r="3455" spans="1:5" x14ac:dyDescent="0.2">
      <c r="A3455" t="s">
        <v>400</v>
      </c>
      <c r="B3455" s="243" t="str">
        <f>VLOOKUP(A3455,'Web Based Remittances'!A:C,3,0)</f>
        <v>447l172j</v>
      </c>
      <c r="C3455" t="s">
        <v>220</v>
      </c>
      <c r="D3455" t="s">
        <v>221</v>
      </c>
      <c r="E3455">
        <v>4191610</v>
      </c>
    </row>
    <row r="3456" spans="1:5" x14ac:dyDescent="0.2">
      <c r="A3456" t="s">
        <v>400</v>
      </c>
      <c r="B3456" s="243" t="str">
        <f>VLOOKUP(A3456,'Web Based Remittances'!A:C,3,0)</f>
        <v>447l172j</v>
      </c>
      <c r="C3456" t="s">
        <v>222</v>
      </c>
      <c r="D3456" t="s">
        <v>223</v>
      </c>
      <c r="E3456">
        <v>4190410</v>
      </c>
    </row>
    <row r="3457" spans="1:5" x14ac:dyDescent="0.2">
      <c r="A3457" t="s">
        <v>400</v>
      </c>
      <c r="B3457" s="243" t="str">
        <f>VLOOKUP(A3457,'Web Based Remittances'!A:C,3,0)</f>
        <v>447l172j</v>
      </c>
      <c r="C3457" t="s">
        <v>224</v>
      </c>
      <c r="D3457" t="s">
        <v>225</v>
      </c>
      <c r="E3457">
        <v>4190420</v>
      </c>
    </row>
    <row r="3458" spans="1:5" x14ac:dyDescent="0.2">
      <c r="A3458" t="s">
        <v>400</v>
      </c>
      <c r="B3458" s="243" t="str">
        <f>VLOOKUP(A3458,'Web Based Remittances'!A:C,3,0)</f>
        <v>447l172j</v>
      </c>
      <c r="C3458" t="s">
        <v>226</v>
      </c>
      <c r="D3458" t="s">
        <v>227</v>
      </c>
      <c r="E3458">
        <v>4190200</v>
      </c>
    </row>
    <row r="3459" spans="1:5" x14ac:dyDescent="0.2">
      <c r="A3459" t="s">
        <v>400</v>
      </c>
      <c r="B3459" s="243" t="str">
        <f>VLOOKUP(A3459,'Web Based Remittances'!A:C,3,0)</f>
        <v>447l172j</v>
      </c>
      <c r="C3459" t="s">
        <v>228</v>
      </c>
      <c r="D3459" t="s">
        <v>229</v>
      </c>
      <c r="E3459">
        <v>4190386</v>
      </c>
    </row>
    <row r="3460" spans="1:5" x14ac:dyDescent="0.2">
      <c r="A3460" t="s">
        <v>400</v>
      </c>
      <c r="B3460" s="243" t="str">
        <f>VLOOKUP(A3460,'Web Based Remittances'!A:C,3,0)</f>
        <v>447l172j</v>
      </c>
      <c r="C3460" t="s">
        <v>230</v>
      </c>
      <c r="D3460" t="s">
        <v>231</v>
      </c>
      <c r="E3460">
        <v>4190387</v>
      </c>
    </row>
    <row r="3461" spans="1:5" x14ac:dyDescent="0.2">
      <c r="A3461" t="s">
        <v>400</v>
      </c>
      <c r="B3461" s="243" t="str">
        <f>VLOOKUP(A3461,'Web Based Remittances'!A:C,3,0)</f>
        <v>447l172j</v>
      </c>
      <c r="C3461" t="s">
        <v>232</v>
      </c>
      <c r="D3461" t="s">
        <v>233</v>
      </c>
      <c r="E3461">
        <v>4190388</v>
      </c>
    </row>
    <row r="3462" spans="1:5" x14ac:dyDescent="0.2">
      <c r="A3462" t="s">
        <v>400</v>
      </c>
      <c r="B3462" s="243" t="str">
        <f>VLOOKUP(A3462,'Web Based Remittances'!A:C,3,0)</f>
        <v>447l172j</v>
      </c>
      <c r="C3462" t="s">
        <v>234</v>
      </c>
      <c r="D3462" t="s">
        <v>235</v>
      </c>
      <c r="E3462">
        <v>4190380</v>
      </c>
    </row>
    <row r="3463" spans="1:5" x14ac:dyDescent="0.2">
      <c r="A3463" t="s">
        <v>400</v>
      </c>
      <c r="B3463" s="243" t="str">
        <f>VLOOKUP(A3463,'Web Based Remittances'!A:C,3,0)</f>
        <v>447l172j</v>
      </c>
      <c r="C3463" t="s">
        <v>236</v>
      </c>
      <c r="D3463" t="s">
        <v>237</v>
      </c>
      <c r="E3463">
        <v>4190205</v>
      </c>
    </row>
    <row r="3464" spans="1:5" x14ac:dyDescent="0.2">
      <c r="A3464" t="s">
        <v>400</v>
      </c>
      <c r="B3464" s="243" t="str">
        <f>VLOOKUP(A3464,'Web Based Remittances'!A:C,3,0)</f>
        <v>447l172j</v>
      </c>
      <c r="C3464" t="s">
        <v>238</v>
      </c>
      <c r="D3464" t="s">
        <v>239</v>
      </c>
      <c r="E3464">
        <v>4190210</v>
      </c>
    </row>
    <row r="3465" spans="1:5" x14ac:dyDescent="0.2">
      <c r="A3465" t="s">
        <v>400</v>
      </c>
      <c r="B3465" s="243" t="str">
        <f>VLOOKUP(A3465,'Web Based Remittances'!A:C,3,0)</f>
        <v>447l172j</v>
      </c>
      <c r="C3465" t="s">
        <v>14</v>
      </c>
      <c r="D3465" t="s">
        <v>240</v>
      </c>
      <c r="E3465">
        <v>6110000</v>
      </c>
    </row>
    <row r="3466" spans="1:5" x14ac:dyDescent="0.2">
      <c r="A3466" t="s">
        <v>400</v>
      </c>
      <c r="B3466" s="243" t="str">
        <f>VLOOKUP(A3466,'Web Based Remittances'!A:C,3,0)</f>
        <v>447l172j</v>
      </c>
      <c r="C3466" t="s">
        <v>23</v>
      </c>
      <c r="D3466" t="s">
        <v>241</v>
      </c>
      <c r="E3466">
        <v>6110020</v>
      </c>
    </row>
    <row r="3467" spans="1:5" x14ac:dyDescent="0.2">
      <c r="A3467" t="s">
        <v>400</v>
      </c>
      <c r="B3467" s="243" t="str">
        <f>VLOOKUP(A3467,'Web Based Remittances'!A:C,3,0)</f>
        <v>447l172j</v>
      </c>
      <c r="C3467" t="s">
        <v>31</v>
      </c>
      <c r="D3467" t="s">
        <v>242</v>
      </c>
      <c r="E3467">
        <v>6110600</v>
      </c>
    </row>
    <row r="3468" spans="1:5" x14ac:dyDescent="0.2">
      <c r="A3468" t="s">
        <v>400</v>
      </c>
      <c r="B3468" s="243" t="str">
        <f>VLOOKUP(A3468,'Web Based Remittances'!A:C,3,0)</f>
        <v>447l172j</v>
      </c>
      <c r="C3468" t="s">
        <v>38</v>
      </c>
      <c r="D3468" t="s">
        <v>243</v>
      </c>
      <c r="E3468">
        <v>6110720</v>
      </c>
    </row>
    <row r="3469" spans="1:5" x14ac:dyDescent="0.2">
      <c r="A3469" t="s">
        <v>400</v>
      </c>
      <c r="B3469" s="243" t="str">
        <f>VLOOKUP(A3469,'Web Based Remittances'!A:C,3,0)</f>
        <v>447l172j</v>
      </c>
      <c r="C3469" t="s">
        <v>42</v>
      </c>
      <c r="D3469" t="s">
        <v>244</v>
      </c>
      <c r="E3469">
        <v>6110860</v>
      </c>
    </row>
    <row r="3470" spans="1:5" x14ac:dyDescent="0.2">
      <c r="A3470" t="s">
        <v>400</v>
      </c>
      <c r="B3470" s="243" t="str">
        <f>VLOOKUP(A3470,'Web Based Remittances'!A:C,3,0)</f>
        <v>447l172j</v>
      </c>
      <c r="C3470" t="s">
        <v>46</v>
      </c>
      <c r="D3470" t="s">
        <v>245</v>
      </c>
      <c r="E3470">
        <v>6110800</v>
      </c>
    </row>
    <row r="3471" spans="1:5" x14ac:dyDescent="0.2">
      <c r="A3471" t="s">
        <v>400</v>
      </c>
      <c r="B3471" s="243" t="str">
        <f>VLOOKUP(A3471,'Web Based Remittances'!A:C,3,0)</f>
        <v>447l172j</v>
      </c>
      <c r="C3471" t="s">
        <v>50</v>
      </c>
      <c r="D3471" t="s">
        <v>246</v>
      </c>
      <c r="E3471">
        <v>6110640</v>
      </c>
    </row>
    <row r="3472" spans="1:5" x14ac:dyDescent="0.2">
      <c r="A3472" t="s">
        <v>400</v>
      </c>
      <c r="B3472" s="243" t="str">
        <f>VLOOKUP(A3472,'Web Based Remittances'!A:C,3,0)</f>
        <v>447l172j</v>
      </c>
      <c r="C3472" t="s">
        <v>247</v>
      </c>
      <c r="D3472" t="s">
        <v>248</v>
      </c>
      <c r="E3472">
        <v>6116300</v>
      </c>
    </row>
    <row r="3473" spans="1:5" x14ac:dyDescent="0.2">
      <c r="A3473" t="s">
        <v>400</v>
      </c>
      <c r="B3473" s="243" t="str">
        <f>VLOOKUP(A3473,'Web Based Remittances'!A:C,3,0)</f>
        <v>447l172j</v>
      </c>
      <c r="C3473" t="s">
        <v>249</v>
      </c>
      <c r="D3473" t="s">
        <v>250</v>
      </c>
      <c r="E3473">
        <v>6116200</v>
      </c>
    </row>
    <row r="3474" spans="1:5" x14ac:dyDescent="0.2">
      <c r="A3474" t="s">
        <v>400</v>
      </c>
      <c r="B3474" s="243" t="str">
        <f>VLOOKUP(A3474,'Web Based Remittances'!A:C,3,0)</f>
        <v>447l172j</v>
      </c>
      <c r="C3474" t="s">
        <v>251</v>
      </c>
      <c r="D3474" t="s">
        <v>252</v>
      </c>
      <c r="E3474">
        <v>6116610</v>
      </c>
    </row>
    <row r="3475" spans="1:5" x14ac:dyDescent="0.2">
      <c r="A3475" t="s">
        <v>400</v>
      </c>
      <c r="B3475" s="243" t="str">
        <f>VLOOKUP(A3475,'Web Based Remittances'!A:C,3,0)</f>
        <v>447l172j</v>
      </c>
      <c r="C3475" t="s">
        <v>253</v>
      </c>
      <c r="D3475" t="s">
        <v>254</v>
      </c>
      <c r="E3475">
        <v>6116600</v>
      </c>
    </row>
    <row r="3476" spans="1:5" x14ac:dyDescent="0.2">
      <c r="A3476" t="s">
        <v>400</v>
      </c>
      <c r="B3476" s="243" t="str">
        <f>VLOOKUP(A3476,'Web Based Remittances'!A:C,3,0)</f>
        <v>447l172j</v>
      </c>
      <c r="C3476" t="s">
        <v>255</v>
      </c>
      <c r="D3476" t="s">
        <v>256</v>
      </c>
      <c r="E3476">
        <v>6121000</v>
      </c>
    </row>
    <row r="3477" spans="1:5" x14ac:dyDescent="0.2">
      <c r="A3477" t="s">
        <v>400</v>
      </c>
      <c r="B3477" s="243" t="str">
        <f>VLOOKUP(A3477,'Web Based Remittances'!A:C,3,0)</f>
        <v>447l172j</v>
      </c>
      <c r="C3477" t="s">
        <v>257</v>
      </c>
      <c r="D3477" t="s">
        <v>258</v>
      </c>
      <c r="E3477">
        <v>6122310</v>
      </c>
    </row>
    <row r="3478" spans="1:5" x14ac:dyDescent="0.2">
      <c r="A3478" t="s">
        <v>400</v>
      </c>
      <c r="B3478" s="243" t="str">
        <f>VLOOKUP(A3478,'Web Based Remittances'!A:C,3,0)</f>
        <v>447l172j</v>
      </c>
      <c r="C3478" t="s">
        <v>259</v>
      </c>
      <c r="D3478" t="s">
        <v>260</v>
      </c>
      <c r="E3478">
        <v>6122110</v>
      </c>
    </row>
    <row r="3479" spans="1:5" x14ac:dyDescent="0.2">
      <c r="A3479" t="s">
        <v>400</v>
      </c>
      <c r="B3479" s="243" t="str">
        <f>VLOOKUP(A3479,'Web Based Remittances'!A:C,3,0)</f>
        <v>447l172j</v>
      </c>
      <c r="C3479" t="s">
        <v>261</v>
      </c>
      <c r="D3479" t="s">
        <v>262</v>
      </c>
      <c r="E3479">
        <v>6120800</v>
      </c>
    </row>
    <row r="3480" spans="1:5" x14ac:dyDescent="0.2">
      <c r="A3480" t="s">
        <v>400</v>
      </c>
      <c r="B3480" s="243" t="str">
        <f>VLOOKUP(A3480,'Web Based Remittances'!A:C,3,0)</f>
        <v>447l172j</v>
      </c>
      <c r="C3480" t="s">
        <v>263</v>
      </c>
      <c r="D3480" t="s">
        <v>264</v>
      </c>
      <c r="E3480">
        <v>6120220</v>
      </c>
    </row>
    <row r="3481" spans="1:5" x14ac:dyDescent="0.2">
      <c r="A3481" t="s">
        <v>400</v>
      </c>
      <c r="B3481" s="243" t="str">
        <f>VLOOKUP(A3481,'Web Based Remittances'!A:C,3,0)</f>
        <v>447l172j</v>
      </c>
      <c r="C3481" t="s">
        <v>265</v>
      </c>
      <c r="D3481" t="s">
        <v>266</v>
      </c>
      <c r="E3481">
        <v>6120600</v>
      </c>
    </row>
    <row r="3482" spans="1:5" x14ac:dyDescent="0.2">
      <c r="A3482" t="s">
        <v>400</v>
      </c>
      <c r="B3482" s="243" t="str">
        <f>VLOOKUP(A3482,'Web Based Remittances'!A:C,3,0)</f>
        <v>447l172j</v>
      </c>
      <c r="C3482" t="s">
        <v>267</v>
      </c>
      <c r="D3482" t="s">
        <v>268</v>
      </c>
      <c r="E3482">
        <v>6120400</v>
      </c>
    </row>
    <row r="3483" spans="1:5" x14ac:dyDescent="0.2">
      <c r="A3483" t="s">
        <v>400</v>
      </c>
      <c r="B3483" s="243" t="str">
        <f>VLOOKUP(A3483,'Web Based Remittances'!A:C,3,0)</f>
        <v>447l172j</v>
      </c>
      <c r="C3483" t="s">
        <v>269</v>
      </c>
      <c r="D3483" t="s">
        <v>270</v>
      </c>
      <c r="E3483">
        <v>6140130</v>
      </c>
    </row>
    <row r="3484" spans="1:5" x14ac:dyDescent="0.2">
      <c r="A3484" t="s">
        <v>400</v>
      </c>
      <c r="B3484" s="243" t="str">
        <f>VLOOKUP(A3484,'Web Based Remittances'!A:C,3,0)</f>
        <v>447l172j</v>
      </c>
      <c r="C3484" t="s">
        <v>271</v>
      </c>
      <c r="D3484" t="s">
        <v>272</v>
      </c>
      <c r="E3484">
        <v>6142460</v>
      </c>
    </row>
    <row r="3485" spans="1:5" x14ac:dyDescent="0.2">
      <c r="A3485" t="s">
        <v>400</v>
      </c>
      <c r="B3485" s="243" t="str">
        <f>VLOOKUP(A3485,'Web Based Remittances'!A:C,3,0)</f>
        <v>447l172j</v>
      </c>
      <c r="C3485" t="s">
        <v>273</v>
      </c>
      <c r="D3485" t="s">
        <v>274</v>
      </c>
      <c r="E3485">
        <v>6142431</v>
      </c>
    </row>
    <row r="3486" spans="1:5" x14ac:dyDescent="0.2">
      <c r="A3486" t="s">
        <v>400</v>
      </c>
      <c r="B3486" s="243" t="str">
        <f>VLOOKUP(A3486,'Web Based Remittances'!A:C,3,0)</f>
        <v>447l172j</v>
      </c>
      <c r="C3486" t="s">
        <v>275</v>
      </c>
      <c r="D3486" t="s">
        <v>276</v>
      </c>
      <c r="E3486">
        <v>6142432</v>
      </c>
    </row>
    <row r="3487" spans="1:5" x14ac:dyDescent="0.2">
      <c r="A3487" t="s">
        <v>400</v>
      </c>
      <c r="B3487" s="243" t="str">
        <f>VLOOKUP(A3487,'Web Based Remittances'!A:C,3,0)</f>
        <v>447l172j</v>
      </c>
      <c r="C3487" t="s">
        <v>277</v>
      </c>
      <c r="D3487" t="s">
        <v>278</v>
      </c>
      <c r="E3487">
        <v>6142430</v>
      </c>
    </row>
    <row r="3488" spans="1:5" x14ac:dyDescent="0.2">
      <c r="A3488" t="s">
        <v>400</v>
      </c>
      <c r="B3488" s="243" t="str">
        <f>VLOOKUP(A3488,'Web Based Remittances'!A:C,3,0)</f>
        <v>447l172j</v>
      </c>
      <c r="C3488" t="s">
        <v>279</v>
      </c>
      <c r="D3488" t="s">
        <v>280</v>
      </c>
      <c r="E3488">
        <v>6142433</v>
      </c>
    </row>
    <row r="3489" spans="1:5" x14ac:dyDescent="0.2">
      <c r="A3489" t="s">
        <v>400</v>
      </c>
      <c r="B3489" s="243" t="str">
        <f>VLOOKUP(A3489,'Web Based Remittances'!A:C,3,0)</f>
        <v>447l172j</v>
      </c>
      <c r="C3489" t="s">
        <v>281</v>
      </c>
      <c r="D3489" t="s">
        <v>282</v>
      </c>
      <c r="E3489">
        <v>6142440</v>
      </c>
    </row>
    <row r="3490" spans="1:5" x14ac:dyDescent="0.2">
      <c r="A3490" t="s">
        <v>400</v>
      </c>
      <c r="B3490" s="243" t="str">
        <f>VLOOKUP(A3490,'Web Based Remittances'!A:C,3,0)</f>
        <v>447l172j</v>
      </c>
      <c r="C3490" t="s">
        <v>283</v>
      </c>
      <c r="D3490" t="s">
        <v>284</v>
      </c>
      <c r="E3490">
        <v>6142434</v>
      </c>
    </row>
    <row r="3491" spans="1:5" x14ac:dyDescent="0.2">
      <c r="A3491" t="s">
        <v>400</v>
      </c>
      <c r="B3491" s="243" t="str">
        <f>VLOOKUP(A3491,'Web Based Remittances'!A:C,3,0)</f>
        <v>447l172j</v>
      </c>
      <c r="C3491" t="s">
        <v>285</v>
      </c>
      <c r="D3491" t="s">
        <v>286</v>
      </c>
      <c r="E3491">
        <v>6146100</v>
      </c>
    </row>
    <row r="3492" spans="1:5" x14ac:dyDescent="0.2">
      <c r="A3492" t="s">
        <v>400</v>
      </c>
      <c r="B3492" s="243" t="str">
        <f>VLOOKUP(A3492,'Web Based Remittances'!A:C,3,0)</f>
        <v>447l172j</v>
      </c>
      <c r="C3492" t="s">
        <v>287</v>
      </c>
      <c r="D3492" t="s">
        <v>288</v>
      </c>
      <c r="E3492">
        <v>6140000</v>
      </c>
    </row>
    <row r="3493" spans="1:5" x14ac:dyDescent="0.2">
      <c r="A3493" t="s">
        <v>400</v>
      </c>
      <c r="B3493" s="243" t="str">
        <f>VLOOKUP(A3493,'Web Based Remittances'!A:C,3,0)</f>
        <v>447l172j</v>
      </c>
      <c r="C3493" t="s">
        <v>289</v>
      </c>
      <c r="D3493" t="s">
        <v>290</v>
      </c>
      <c r="E3493">
        <v>6121600</v>
      </c>
    </row>
    <row r="3494" spans="1:5" x14ac:dyDescent="0.2">
      <c r="A3494" t="s">
        <v>400</v>
      </c>
      <c r="B3494" s="243" t="str">
        <f>VLOOKUP(A3494,'Web Based Remittances'!A:C,3,0)</f>
        <v>447l172j</v>
      </c>
      <c r="C3494" t="s">
        <v>291</v>
      </c>
      <c r="D3494" t="s">
        <v>292</v>
      </c>
      <c r="E3494">
        <v>6151110</v>
      </c>
    </row>
    <row r="3495" spans="1:5" x14ac:dyDescent="0.2">
      <c r="A3495" t="s">
        <v>400</v>
      </c>
      <c r="B3495" s="243" t="str">
        <f>VLOOKUP(A3495,'Web Based Remittances'!A:C,3,0)</f>
        <v>447l172j</v>
      </c>
      <c r="C3495" t="s">
        <v>293</v>
      </c>
      <c r="D3495" t="s">
        <v>294</v>
      </c>
      <c r="E3495">
        <v>6140200</v>
      </c>
    </row>
    <row r="3496" spans="1:5" x14ac:dyDescent="0.2">
      <c r="A3496" t="s">
        <v>400</v>
      </c>
      <c r="B3496" s="243" t="str">
        <f>VLOOKUP(A3496,'Web Based Remittances'!A:C,3,0)</f>
        <v>447l172j</v>
      </c>
      <c r="C3496" t="s">
        <v>295</v>
      </c>
      <c r="D3496" t="s">
        <v>296</v>
      </c>
      <c r="E3496">
        <v>6111000</v>
      </c>
    </row>
    <row r="3497" spans="1:5" x14ac:dyDescent="0.2">
      <c r="A3497" t="s">
        <v>400</v>
      </c>
      <c r="B3497" s="243" t="str">
        <f>VLOOKUP(A3497,'Web Based Remittances'!A:C,3,0)</f>
        <v>447l172j</v>
      </c>
      <c r="C3497" t="s">
        <v>297</v>
      </c>
      <c r="D3497" t="s">
        <v>298</v>
      </c>
      <c r="E3497">
        <v>6170100</v>
      </c>
    </row>
    <row r="3498" spans="1:5" x14ac:dyDescent="0.2">
      <c r="A3498" t="s">
        <v>400</v>
      </c>
      <c r="B3498" s="243" t="str">
        <f>VLOOKUP(A3498,'Web Based Remittances'!A:C,3,0)</f>
        <v>447l172j</v>
      </c>
      <c r="C3498" t="s">
        <v>299</v>
      </c>
      <c r="D3498" t="s">
        <v>300</v>
      </c>
      <c r="E3498">
        <v>6170110</v>
      </c>
    </row>
    <row r="3499" spans="1:5" x14ac:dyDescent="0.2">
      <c r="A3499" t="s">
        <v>400</v>
      </c>
      <c r="B3499" s="243" t="str">
        <f>VLOOKUP(A3499,'Web Based Remittances'!A:C,3,0)</f>
        <v>447l172j</v>
      </c>
      <c r="C3499" t="s">
        <v>301</v>
      </c>
      <c r="D3499" t="s">
        <v>302</v>
      </c>
      <c r="E3499">
        <v>6181400</v>
      </c>
    </row>
    <row r="3500" spans="1:5" x14ac:dyDescent="0.2">
      <c r="A3500" t="s">
        <v>400</v>
      </c>
      <c r="B3500" s="243" t="str">
        <f>VLOOKUP(A3500,'Web Based Remittances'!A:C,3,0)</f>
        <v>447l172j</v>
      </c>
      <c r="C3500" t="s">
        <v>303</v>
      </c>
      <c r="D3500" t="s">
        <v>304</v>
      </c>
      <c r="E3500">
        <v>6181500</v>
      </c>
    </row>
    <row r="3501" spans="1:5" x14ac:dyDescent="0.2">
      <c r="A3501" t="s">
        <v>400</v>
      </c>
      <c r="B3501" s="243" t="str">
        <f>VLOOKUP(A3501,'Web Based Remittances'!A:C,3,0)</f>
        <v>447l172j</v>
      </c>
      <c r="C3501" t="s">
        <v>305</v>
      </c>
      <c r="D3501" t="s">
        <v>306</v>
      </c>
      <c r="E3501">
        <v>6110610</v>
      </c>
    </row>
    <row r="3502" spans="1:5" x14ac:dyDescent="0.2">
      <c r="A3502" t="s">
        <v>400</v>
      </c>
      <c r="B3502" s="243" t="str">
        <f>VLOOKUP(A3502,'Web Based Remittances'!A:C,3,0)</f>
        <v>447l172j</v>
      </c>
      <c r="C3502" t="s">
        <v>307</v>
      </c>
      <c r="D3502" t="s">
        <v>308</v>
      </c>
      <c r="E3502">
        <v>6122340</v>
      </c>
    </row>
    <row r="3503" spans="1:5" x14ac:dyDescent="0.2">
      <c r="A3503" t="s">
        <v>400</v>
      </c>
      <c r="B3503" s="243" t="str">
        <f>VLOOKUP(A3503,'Web Based Remittances'!A:C,3,0)</f>
        <v>447l172j</v>
      </c>
      <c r="C3503" t="s">
        <v>309</v>
      </c>
      <c r="D3503" t="s">
        <v>310</v>
      </c>
      <c r="E3503">
        <v>4190170</v>
      </c>
    </row>
    <row r="3504" spans="1:5" x14ac:dyDescent="0.2">
      <c r="A3504" t="s">
        <v>400</v>
      </c>
      <c r="B3504" s="243" t="str">
        <f>VLOOKUP(A3504,'Web Based Remittances'!A:C,3,0)</f>
        <v>447l172j</v>
      </c>
      <c r="C3504" t="s">
        <v>311</v>
      </c>
      <c r="D3504" t="s">
        <v>312</v>
      </c>
      <c r="E3504">
        <v>4190430</v>
      </c>
    </row>
    <row r="3505" spans="1:5" x14ac:dyDescent="0.2">
      <c r="A3505" t="s">
        <v>400</v>
      </c>
      <c r="B3505" s="243" t="str">
        <f>VLOOKUP(A3505,'Web Based Remittances'!A:C,3,0)</f>
        <v>447l172j</v>
      </c>
      <c r="C3505" t="s">
        <v>313</v>
      </c>
      <c r="D3505" t="s">
        <v>314</v>
      </c>
      <c r="E3505">
        <v>6181510</v>
      </c>
    </row>
    <row r="3506" spans="1:5" x14ac:dyDescent="0.2">
      <c r="A3506" t="s">
        <v>400</v>
      </c>
      <c r="B3506" s="243" t="str">
        <f>VLOOKUP(A3506,'Web Based Remittances'!A:C,3,0)</f>
        <v>447l172j</v>
      </c>
      <c r="C3506" t="s">
        <v>315</v>
      </c>
      <c r="D3506" t="s">
        <v>316</v>
      </c>
      <c r="E3506">
        <v>6180210</v>
      </c>
    </row>
    <row r="3507" spans="1:5" x14ac:dyDescent="0.2">
      <c r="A3507" t="s">
        <v>400</v>
      </c>
      <c r="B3507" s="243" t="str">
        <f>VLOOKUP(A3507,'Web Based Remittances'!A:C,3,0)</f>
        <v>447l172j</v>
      </c>
      <c r="C3507" t="s">
        <v>317</v>
      </c>
      <c r="D3507" t="s">
        <v>318</v>
      </c>
      <c r="E3507">
        <v>6180200</v>
      </c>
    </row>
    <row r="3508" spans="1:5" x14ac:dyDescent="0.2">
      <c r="A3508" t="s">
        <v>400</v>
      </c>
      <c r="B3508" s="243" t="str">
        <f>VLOOKUP(A3508,'Web Based Remittances'!A:C,3,0)</f>
        <v>447l172j</v>
      </c>
      <c r="C3508" t="s">
        <v>319</v>
      </c>
      <c r="D3508" t="s">
        <v>320</v>
      </c>
      <c r="E3508">
        <v>6180230</v>
      </c>
    </row>
    <row r="3509" spans="1:5" x14ac:dyDescent="0.2">
      <c r="A3509" t="s">
        <v>400</v>
      </c>
      <c r="B3509" s="243" t="str">
        <f>VLOOKUP(A3509,'Web Based Remittances'!A:C,3,0)</f>
        <v>447l172j</v>
      </c>
      <c r="C3509" t="s">
        <v>321</v>
      </c>
      <c r="D3509" t="s">
        <v>272</v>
      </c>
      <c r="E3509">
        <v>6180260</v>
      </c>
    </row>
    <row r="3510" spans="1:5" x14ac:dyDescent="0.2">
      <c r="A3510" t="s">
        <v>400</v>
      </c>
      <c r="B3510" s="243" t="str">
        <f>VLOOKUP(A3510,'Web Based Remittances'!A:C,3,0)</f>
        <v>447l172j</v>
      </c>
      <c r="C3510" t="s">
        <v>322</v>
      </c>
      <c r="D3510" t="s">
        <v>323</v>
      </c>
      <c r="E3510">
        <v>6180261</v>
      </c>
    </row>
    <row r="3511" spans="1:5" x14ac:dyDescent="0.2">
      <c r="A3511" t="s">
        <v>400</v>
      </c>
      <c r="B3511" s="243" t="str">
        <f>VLOOKUP(A3511,'Web Based Remittances'!A:C,3,0)</f>
        <v>447l172j</v>
      </c>
      <c r="C3511" t="s">
        <v>324</v>
      </c>
      <c r="D3511" t="s">
        <v>325</v>
      </c>
      <c r="E3511">
        <v>6180262</v>
      </c>
    </row>
    <row r="3512" spans="1:5" x14ac:dyDescent="0.2">
      <c r="A3512" t="s">
        <v>400</v>
      </c>
      <c r="B3512" s="243" t="str">
        <f>VLOOKUP(A3512,'Web Based Remittances'!A:C,3,0)</f>
        <v>447l172j</v>
      </c>
      <c r="C3512" t="s">
        <v>326</v>
      </c>
      <c r="D3512" t="s">
        <v>280</v>
      </c>
      <c r="E3512">
        <v>6180263</v>
      </c>
    </row>
    <row r="3513" spans="1:5" x14ac:dyDescent="0.2">
      <c r="A3513" t="s">
        <v>400</v>
      </c>
      <c r="B3513" s="243" t="str">
        <f>VLOOKUP(A3513,'Web Based Remittances'!A:C,3,0)</f>
        <v>447l172j</v>
      </c>
      <c r="C3513" t="s">
        <v>327</v>
      </c>
      <c r="D3513" t="s">
        <v>328</v>
      </c>
      <c r="E3513">
        <v>6180264</v>
      </c>
    </row>
    <row r="3514" spans="1:5" x14ac:dyDescent="0.2">
      <c r="A3514" t="s">
        <v>401</v>
      </c>
      <c r="B3514" s="243" t="str">
        <f>VLOOKUP(A3514,'Web Based Remittances'!A:C,3,0)</f>
        <v>403o958c</v>
      </c>
      <c r="C3514" t="s">
        <v>200</v>
      </c>
      <c r="D3514" t="s">
        <v>201</v>
      </c>
      <c r="E3514">
        <v>4190105</v>
      </c>
    </row>
    <row r="3515" spans="1:5" x14ac:dyDescent="0.2">
      <c r="A3515" t="s">
        <v>401</v>
      </c>
      <c r="B3515" s="243" t="str">
        <f>VLOOKUP(A3515,'Web Based Remittances'!A:C,3,0)</f>
        <v>403o958c</v>
      </c>
      <c r="C3515" t="s">
        <v>202</v>
      </c>
      <c r="D3515" t="s">
        <v>203</v>
      </c>
      <c r="E3515">
        <v>4190110</v>
      </c>
    </row>
    <row r="3516" spans="1:5" x14ac:dyDescent="0.2">
      <c r="A3516" t="s">
        <v>401</v>
      </c>
      <c r="B3516" s="243" t="str">
        <f>VLOOKUP(A3516,'Web Based Remittances'!A:C,3,0)</f>
        <v>403o958c</v>
      </c>
      <c r="C3516" t="s">
        <v>204</v>
      </c>
      <c r="D3516" t="s">
        <v>205</v>
      </c>
      <c r="E3516">
        <v>4190120</v>
      </c>
    </row>
    <row r="3517" spans="1:5" x14ac:dyDescent="0.2">
      <c r="A3517" t="s">
        <v>401</v>
      </c>
      <c r="B3517" s="243" t="str">
        <f>VLOOKUP(A3517,'Web Based Remittances'!A:C,3,0)</f>
        <v>403o958c</v>
      </c>
      <c r="C3517" t="s">
        <v>206</v>
      </c>
      <c r="D3517" t="s">
        <v>207</v>
      </c>
      <c r="E3517">
        <v>4190140</v>
      </c>
    </row>
    <row r="3518" spans="1:5" x14ac:dyDescent="0.2">
      <c r="A3518" t="s">
        <v>401</v>
      </c>
      <c r="B3518" s="243" t="str">
        <f>VLOOKUP(A3518,'Web Based Remittances'!A:C,3,0)</f>
        <v>403o958c</v>
      </c>
      <c r="C3518" t="s">
        <v>208</v>
      </c>
      <c r="D3518" t="s">
        <v>209</v>
      </c>
      <c r="E3518">
        <v>4190160</v>
      </c>
    </row>
    <row r="3519" spans="1:5" x14ac:dyDescent="0.2">
      <c r="A3519" t="s">
        <v>401</v>
      </c>
      <c r="B3519" s="243" t="str">
        <f>VLOOKUP(A3519,'Web Based Remittances'!A:C,3,0)</f>
        <v>403o958c</v>
      </c>
      <c r="C3519" t="s">
        <v>210</v>
      </c>
      <c r="D3519" t="s">
        <v>211</v>
      </c>
      <c r="E3519">
        <v>4190390</v>
      </c>
    </row>
    <row r="3520" spans="1:5" x14ac:dyDescent="0.2">
      <c r="A3520" t="s">
        <v>401</v>
      </c>
      <c r="B3520" s="243" t="str">
        <f>VLOOKUP(A3520,'Web Based Remittances'!A:C,3,0)</f>
        <v>403o958c</v>
      </c>
      <c r="C3520" t="s">
        <v>212</v>
      </c>
      <c r="D3520" t="s">
        <v>213</v>
      </c>
      <c r="E3520">
        <v>4191900</v>
      </c>
    </row>
    <row r="3521" spans="1:5" x14ac:dyDescent="0.2">
      <c r="A3521" t="s">
        <v>401</v>
      </c>
      <c r="B3521" s="243" t="str">
        <f>VLOOKUP(A3521,'Web Based Remittances'!A:C,3,0)</f>
        <v>403o958c</v>
      </c>
      <c r="C3521" t="s">
        <v>214</v>
      </c>
      <c r="D3521" t="s">
        <v>215</v>
      </c>
      <c r="E3521">
        <v>4191100</v>
      </c>
    </row>
    <row r="3522" spans="1:5" x14ac:dyDescent="0.2">
      <c r="A3522" t="s">
        <v>401</v>
      </c>
      <c r="B3522" s="243" t="str">
        <f>VLOOKUP(A3522,'Web Based Remittances'!A:C,3,0)</f>
        <v>403o958c</v>
      </c>
      <c r="C3522" t="s">
        <v>216</v>
      </c>
      <c r="D3522" t="s">
        <v>217</v>
      </c>
      <c r="E3522">
        <v>4191110</v>
      </c>
    </row>
    <row r="3523" spans="1:5" x14ac:dyDescent="0.2">
      <c r="A3523" t="s">
        <v>401</v>
      </c>
      <c r="B3523" s="243" t="str">
        <f>VLOOKUP(A3523,'Web Based Remittances'!A:C,3,0)</f>
        <v>403o958c</v>
      </c>
      <c r="C3523" t="s">
        <v>218</v>
      </c>
      <c r="D3523" t="s">
        <v>219</v>
      </c>
      <c r="E3523">
        <v>4191600</v>
      </c>
    </row>
    <row r="3524" spans="1:5" x14ac:dyDescent="0.2">
      <c r="A3524" t="s">
        <v>401</v>
      </c>
      <c r="B3524" s="243" t="str">
        <f>VLOOKUP(A3524,'Web Based Remittances'!A:C,3,0)</f>
        <v>403o958c</v>
      </c>
      <c r="C3524" t="s">
        <v>220</v>
      </c>
      <c r="D3524" t="s">
        <v>221</v>
      </c>
      <c r="E3524">
        <v>4191610</v>
      </c>
    </row>
    <row r="3525" spans="1:5" x14ac:dyDescent="0.2">
      <c r="A3525" t="s">
        <v>401</v>
      </c>
      <c r="B3525" s="243" t="str">
        <f>VLOOKUP(A3525,'Web Based Remittances'!A:C,3,0)</f>
        <v>403o958c</v>
      </c>
      <c r="C3525" t="s">
        <v>222</v>
      </c>
      <c r="D3525" t="s">
        <v>223</v>
      </c>
      <c r="E3525">
        <v>4190410</v>
      </c>
    </row>
    <row r="3526" spans="1:5" x14ac:dyDescent="0.2">
      <c r="A3526" t="s">
        <v>401</v>
      </c>
      <c r="B3526" s="243" t="str">
        <f>VLOOKUP(A3526,'Web Based Remittances'!A:C,3,0)</f>
        <v>403o958c</v>
      </c>
      <c r="C3526" t="s">
        <v>224</v>
      </c>
      <c r="D3526" t="s">
        <v>225</v>
      </c>
      <c r="E3526">
        <v>4190420</v>
      </c>
    </row>
    <row r="3527" spans="1:5" x14ac:dyDescent="0.2">
      <c r="A3527" t="s">
        <v>401</v>
      </c>
      <c r="B3527" s="243" t="str">
        <f>VLOOKUP(A3527,'Web Based Remittances'!A:C,3,0)</f>
        <v>403o958c</v>
      </c>
      <c r="C3527" t="s">
        <v>226</v>
      </c>
      <c r="D3527" t="s">
        <v>227</v>
      </c>
      <c r="E3527">
        <v>4190200</v>
      </c>
    </row>
    <row r="3528" spans="1:5" x14ac:dyDescent="0.2">
      <c r="A3528" t="s">
        <v>401</v>
      </c>
      <c r="B3528" s="243" t="str">
        <f>VLOOKUP(A3528,'Web Based Remittances'!A:C,3,0)</f>
        <v>403o958c</v>
      </c>
      <c r="C3528" t="s">
        <v>228</v>
      </c>
      <c r="D3528" t="s">
        <v>229</v>
      </c>
      <c r="E3528">
        <v>4190386</v>
      </c>
    </row>
    <row r="3529" spans="1:5" x14ac:dyDescent="0.2">
      <c r="A3529" t="s">
        <v>401</v>
      </c>
      <c r="B3529" s="243" t="str">
        <f>VLOOKUP(A3529,'Web Based Remittances'!A:C,3,0)</f>
        <v>403o958c</v>
      </c>
      <c r="C3529" t="s">
        <v>230</v>
      </c>
      <c r="D3529" t="s">
        <v>231</v>
      </c>
      <c r="E3529">
        <v>4190387</v>
      </c>
    </row>
    <row r="3530" spans="1:5" x14ac:dyDescent="0.2">
      <c r="A3530" t="s">
        <v>401</v>
      </c>
      <c r="B3530" s="243" t="str">
        <f>VLOOKUP(A3530,'Web Based Remittances'!A:C,3,0)</f>
        <v>403o958c</v>
      </c>
      <c r="C3530" t="s">
        <v>232</v>
      </c>
      <c r="D3530" t="s">
        <v>233</v>
      </c>
      <c r="E3530">
        <v>4190388</v>
      </c>
    </row>
    <row r="3531" spans="1:5" x14ac:dyDescent="0.2">
      <c r="A3531" t="s">
        <v>401</v>
      </c>
      <c r="B3531" s="243" t="str">
        <f>VLOOKUP(A3531,'Web Based Remittances'!A:C,3,0)</f>
        <v>403o958c</v>
      </c>
      <c r="C3531" t="s">
        <v>234</v>
      </c>
      <c r="D3531" t="s">
        <v>235</v>
      </c>
      <c r="E3531">
        <v>4190380</v>
      </c>
    </row>
    <row r="3532" spans="1:5" x14ac:dyDescent="0.2">
      <c r="A3532" t="s">
        <v>401</v>
      </c>
      <c r="B3532" s="243" t="str">
        <f>VLOOKUP(A3532,'Web Based Remittances'!A:C,3,0)</f>
        <v>403o958c</v>
      </c>
      <c r="C3532" t="s">
        <v>236</v>
      </c>
      <c r="D3532" t="s">
        <v>237</v>
      </c>
      <c r="E3532">
        <v>4190205</v>
      </c>
    </row>
    <row r="3533" spans="1:5" x14ac:dyDescent="0.2">
      <c r="A3533" t="s">
        <v>401</v>
      </c>
      <c r="B3533" s="243" t="str">
        <f>VLOOKUP(A3533,'Web Based Remittances'!A:C,3,0)</f>
        <v>403o958c</v>
      </c>
      <c r="C3533" t="s">
        <v>238</v>
      </c>
      <c r="D3533" t="s">
        <v>239</v>
      </c>
      <c r="E3533">
        <v>4190210</v>
      </c>
    </row>
    <row r="3534" spans="1:5" x14ac:dyDescent="0.2">
      <c r="A3534" t="s">
        <v>401</v>
      </c>
      <c r="B3534" s="243" t="str">
        <f>VLOOKUP(A3534,'Web Based Remittances'!A:C,3,0)</f>
        <v>403o958c</v>
      </c>
      <c r="C3534" t="s">
        <v>14</v>
      </c>
      <c r="D3534" t="s">
        <v>240</v>
      </c>
      <c r="E3534">
        <v>6110000</v>
      </c>
    </row>
    <row r="3535" spans="1:5" x14ac:dyDescent="0.2">
      <c r="A3535" t="s">
        <v>401</v>
      </c>
      <c r="B3535" s="243" t="str">
        <f>VLOOKUP(A3535,'Web Based Remittances'!A:C,3,0)</f>
        <v>403o958c</v>
      </c>
      <c r="C3535" t="s">
        <v>23</v>
      </c>
      <c r="D3535" t="s">
        <v>241</v>
      </c>
      <c r="E3535">
        <v>6110020</v>
      </c>
    </row>
    <row r="3536" spans="1:5" x14ac:dyDescent="0.2">
      <c r="A3536" t="s">
        <v>401</v>
      </c>
      <c r="B3536" s="243" t="str">
        <f>VLOOKUP(A3536,'Web Based Remittances'!A:C,3,0)</f>
        <v>403o958c</v>
      </c>
      <c r="C3536" t="s">
        <v>31</v>
      </c>
      <c r="D3536" t="s">
        <v>242</v>
      </c>
      <c r="E3536">
        <v>6110600</v>
      </c>
    </row>
    <row r="3537" spans="1:5" x14ac:dyDescent="0.2">
      <c r="A3537" t="s">
        <v>401</v>
      </c>
      <c r="B3537" s="243" t="str">
        <f>VLOOKUP(A3537,'Web Based Remittances'!A:C,3,0)</f>
        <v>403o958c</v>
      </c>
      <c r="C3537" t="s">
        <v>38</v>
      </c>
      <c r="D3537" t="s">
        <v>243</v>
      </c>
      <c r="E3537">
        <v>6110720</v>
      </c>
    </row>
    <row r="3538" spans="1:5" x14ac:dyDescent="0.2">
      <c r="A3538" t="s">
        <v>401</v>
      </c>
      <c r="B3538" s="243" t="str">
        <f>VLOOKUP(A3538,'Web Based Remittances'!A:C,3,0)</f>
        <v>403o958c</v>
      </c>
      <c r="C3538" t="s">
        <v>42</v>
      </c>
      <c r="D3538" t="s">
        <v>244</v>
      </c>
      <c r="E3538">
        <v>6110860</v>
      </c>
    </row>
    <row r="3539" spans="1:5" x14ac:dyDescent="0.2">
      <c r="A3539" t="s">
        <v>401</v>
      </c>
      <c r="B3539" s="243" t="str">
        <f>VLOOKUP(A3539,'Web Based Remittances'!A:C,3,0)</f>
        <v>403o958c</v>
      </c>
      <c r="C3539" t="s">
        <v>46</v>
      </c>
      <c r="D3539" t="s">
        <v>245</v>
      </c>
      <c r="E3539">
        <v>6110800</v>
      </c>
    </row>
    <row r="3540" spans="1:5" x14ac:dyDescent="0.2">
      <c r="A3540" t="s">
        <v>401</v>
      </c>
      <c r="B3540" s="243" t="str">
        <f>VLOOKUP(A3540,'Web Based Remittances'!A:C,3,0)</f>
        <v>403o958c</v>
      </c>
      <c r="C3540" t="s">
        <v>50</v>
      </c>
      <c r="D3540" t="s">
        <v>246</v>
      </c>
      <c r="E3540">
        <v>6110640</v>
      </c>
    </row>
    <row r="3541" spans="1:5" x14ac:dyDescent="0.2">
      <c r="A3541" t="s">
        <v>401</v>
      </c>
      <c r="B3541" s="243" t="str">
        <f>VLOOKUP(A3541,'Web Based Remittances'!A:C,3,0)</f>
        <v>403o958c</v>
      </c>
      <c r="C3541" t="s">
        <v>247</v>
      </c>
      <c r="D3541" t="s">
        <v>248</v>
      </c>
      <c r="E3541">
        <v>6116300</v>
      </c>
    </row>
    <row r="3542" spans="1:5" x14ac:dyDescent="0.2">
      <c r="A3542" t="s">
        <v>401</v>
      </c>
      <c r="B3542" s="243" t="str">
        <f>VLOOKUP(A3542,'Web Based Remittances'!A:C,3,0)</f>
        <v>403o958c</v>
      </c>
      <c r="C3542" t="s">
        <v>249</v>
      </c>
      <c r="D3542" t="s">
        <v>250</v>
      </c>
      <c r="E3542">
        <v>6116200</v>
      </c>
    </row>
    <row r="3543" spans="1:5" x14ac:dyDescent="0.2">
      <c r="A3543" t="s">
        <v>401</v>
      </c>
      <c r="B3543" s="243" t="str">
        <f>VLOOKUP(A3543,'Web Based Remittances'!A:C,3,0)</f>
        <v>403o958c</v>
      </c>
      <c r="C3543" t="s">
        <v>251</v>
      </c>
      <c r="D3543" t="s">
        <v>252</v>
      </c>
      <c r="E3543">
        <v>6116610</v>
      </c>
    </row>
    <row r="3544" spans="1:5" x14ac:dyDescent="0.2">
      <c r="A3544" t="s">
        <v>401</v>
      </c>
      <c r="B3544" s="243" t="str">
        <f>VLOOKUP(A3544,'Web Based Remittances'!A:C,3,0)</f>
        <v>403o958c</v>
      </c>
      <c r="C3544" t="s">
        <v>253</v>
      </c>
      <c r="D3544" t="s">
        <v>254</v>
      </c>
      <c r="E3544">
        <v>6116600</v>
      </c>
    </row>
    <row r="3545" spans="1:5" x14ac:dyDescent="0.2">
      <c r="A3545" t="s">
        <v>401</v>
      </c>
      <c r="B3545" s="243" t="str">
        <f>VLOOKUP(A3545,'Web Based Remittances'!A:C,3,0)</f>
        <v>403o958c</v>
      </c>
      <c r="C3545" t="s">
        <v>255</v>
      </c>
      <c r="D3545" t="s">
        <v>256</v>
      </c>
      <c r="E3545">
        <v>6121000</v>
      </c>
    </row>
    <row r="3546" spans="1:5" x14ac:dyDescent="0.2">
      <c r="A3546" t="s">
        <v>401</v>
      </c>
      <c r="B3546" s="243" t="str">
        <f>VLOOKUP(A3546,'Web Based Remittances'!A:C,3,0)</f>
        <v>403o958c</v>
      </c>
      <c r="C3546" t="s">
        <v>257</v>
      </c>
      <c r="D3546" t="s">
        <v>258</v>
      </c>
      <c r="E3546">
        <v>6122310</v>
      </c>
    </row>
    <row r="3547" spans="1:5" x14ac:dyDescent="0.2">
      <c r="A3547" t="s">
        <v>401</v>
      </c>
      <c r="B3547" s="243" t="str">
        <f>VLOOKUP(A3547,'Web Based Remittances'!A:C,3,0)</f>
        <v>403o958c</v>
      </c>
      <c r="C3547" t="s">
        <v>259</v>
      </c>
      <c r="D3547" t="s">
        <v>260</v>
      </c>
      <c r="E3547">
        <v>6122110</v>
      </c>
    </row>
    <row r="3548" spans="1:5" x14ac:dyDescent="0.2">
      <c r="A3548" t="s">
        <v>401</v>
      </c>
      <c r="B3548" s="243" t="str">
        <f>VLOOKUP(A3548,'Web Based Remittances'!A:C,3,0)</f>
        <v>403o958c</v>
      </c>
      <c r="C3548" t="s">
        <v>261</v>
      </c>
      <c r="D3548" t="s">
        <v>262</v>
      </c>
      <c r="E3548">
        <v>6120800</v>
      </c>
    </row>
    <row r="3549" spans="1:5" x14ac:dyDescent="0.2">
      <c r="A3549" t="s">
        <v>401</v>
      </c>
      <c r="B3549" s="243" t="str">
        <f>VLOOKUP(A3549,'Web Based Remittances'!A:C,3,0)</f>
        <v>403o958c</v>
      </c>
      <c r="C3549" t="s">
        <v>263</v>
      </c>
      <c r="D3549" t="s">
        <v>264</v>
      </c>
      <c r="E3549">
        <v>6120220</v>
      </c>
    </row>
    <row r="3550" spans="1:5" x14ac:dyDescent="0.2">
      <c r="A3550" t="s">
        <v>401</v>
      </c>
      <c r="B3550" s="243" t="str">
        <f>VLOOKUP(A3550,'Web Based Remittances'!A:C,3,0)</f>
        <v>403o958c</v>
      </c>
      <c r="C3550" t="s">
        <v>265</v>
      </c>
      <c r="D3550" t="s">
        <v>266</v>
      </c>
      <c r="E3550">
        <v>6120600</v>
      </c>
    </row>
    <row r="3551" spans="1:5" x14ac:dyDescent="0.2">
      <c r="A3551" t="s">
        <v>401</v>
      </c>
      <c r="B3551" s="243" t="str">
        <f>VLOOKUP(A3551,'Web Based Remittances'!A:C,3,0)</f>
        <v>403o958c</v>
      </c>
      <c r="C3551" t="s">
        <v>267</v>
      </c>
      <c r="D3551" t="s">
        <v>268</v>
      </c>
      <c r="E3551">
        <v>6120400</v>
      </c>
    </row>
    <row r="3552" spans="1:5" x14ac:dyDescent="0.2">
      <c r="A3552" t="s">
        <v>401</v>
      </c>
      <c r="B3552" s="243" t="str">
        <f>VLOOKUP(A3552,'Web Based Remittances'!A:C,3,0)</f>
        <v>403o958c</v>
      </c>
      <c r="C3552" t="s">
        <v>269</v>
      </c>
      <c r="D3552" t="s">
        <v>270</v>
      </c>
      <c r="E3552">
        <v>6140130</v>
      </c>
    </row>
    <row r="3553" spans="1:5" x14ac:dyDescent="0.2">
      <c r="A3553" t="s">
        <v>401</v>
      </c>
      <c r="B3553" s="243" t="str">
        <f>VLOOKUP(A3553,'Web Based Remittances'!A:C,3,0)</f>
        <v>403o958c</v>
      </c>
      <c r="C3553" t="s">
        <v>271</v>
      </c>
      <c r="D3553" t="s">
        <v>272</v>
      </c>
      <c r="E3553">
        <v>6142460</v>
      </c>
    </row>
    <row r="3554" spans="1:5" x14ac:dyDescent="0.2">
      <c r="A3554" t="s">
        <v>401</v>
      </c>
      <c r="B3554" s="243" t="str">
        <f>VLOOKUP(A3554,'Web Based Remittances'!A:C,3,0)</f>
        <v>403o958c</v>
      </c>
      <c r="C3554" t="s">
        <v>273</v>
      </c>
      <c r="D3554" t="s">
        <v>274</v>
      </c>
      <c r="E3554">
        <v>6142431</v>
      </c>
    </row>
    <row r="3555" spans="1:5" x14ac:dyDescent="0.2">
      <c r="A3555" t="s">
        <v>401</v>
      </c>
      <c r="B3555" s="243" t="str">
        <f>VLOOKUP(A3555,'Web Based Remittances'!A:C,3,0)</f>
        <v>403o958c</v>
      </c>
      <c r="C3555" t="s">
        <v>275</v>
      </c>
      <c r="D3555" t="s">
        <v>276</v>
      </c>
      <c r="E3555">
        <v>6142432</v>
      </c>
    </row>
    <row r="3556" spans="1:5" x14ac:dyDescent="0.2">
      <c r="A3556" t="s">
        <v>401</v>
      </c>
      <c r="B3556" s="243" t="str">
        <f>VLOOKUP(A3556,'Web Based Remittances'!A:C,3,0)</f>
        <v>403o958c</v>
      </c>
      <c r="C3556" t="s">
        <v>277</v>
      </c>
      <c r="D3556" t="s">
        <v>278</v>
      </c>
      <c r="E3556">
        <v>6142430</v>
      </c>
    </row>
    <row r="3557" spans="1:5" x14ac:dyDescent="0.2">
      <c r="A3557" t="s">
        <v>401</v>
      </c>
      <c r="B3557" s="243" t="str">
        <f>VLOOKUP(A3557,'Web Based Remittances'!A:C,3,0)</f>
        <v>403o958c</v>
      </c>
      <c r="C3557" t="s">
        <v>279</v>
      </c>
      <c r="D3557" t="s">
        <v>280</v>
      </c>
      <c r="E3557">
        <v>6142433</v>
      </c>
    </row>
    <row r="3558" spans="1:5" x14ac:dyDescent="0.2">
      <c r="A3558" t="s">
        <v>401</v>
      </c>
      <c r="B3558" s="243" t="str">
        <f>VLOOKUP(A3558,'Web Based Remittances'!A:C,3,0)</f>
        <v>403o958c</v>
      </c>
      <c r="C3558" t="s">
        <v>281</v>
      </c>
      <c r="D3558" t="s">
        <v>282</v>
      </c>
      <c r="E3558">
        <v>6142440</v>
      </c>
    </row>
    <row r="3559" spans="1:5" x14ac:dyDescent="0.2">
      <c r="A3559" t="s">
        <v>401</v>
      </c>
      <c r="B3559" s="243" t="str">
        <f>VLOOKUP(A3559,'Web Based Remittances'!A:C,3,0)</f>
        <v>403o958c</v>
      </c>
      <c r="C3559" t="s">
        <v>283</v>
      </c>
      <c r="D3559" t="s">
        <v>284</v>
      </c>
      <c r="E3559">
        <v>6142434</v>
      </c>
    </row>
    <row r="3560" spans="1:5" x14ac:dyDescent="0.2">
      <c r="A3560" t="s">
        <v>401</v>
      </c>
      <c r="B3560" s="243" t="str">
        <f>VLOOKUP(A3560,'Web Based Remittances'!A:C,3,0)</f>
        <v>403o958c</v>
      </c>
      <c r="C3560" t="s">
        <v>285</v>
      </c>
      <c r="D3560" t="s">
        <v>286</v>
      </c>
      <c r="E3560">
        <v>6146100</v>
      </c>
    </row>
    <row r="3561" spans="1:5" x14ac:dyDescent="0.2">
      <c r="A3561" t="s">
        <v>401</v>
      </c>
      <c r="B3561" s="243" t="str">
        <f>VLOOKUP(A3561,'Web Based Remittances'!A:C,3,0)</f>
        <v>403o958c</v>
      </c>
      <c r="C3561" t="s">
        <v>287</v>
      </c>
      <c r="D3561" t="s">
        <v>288</v>
      </c>
      <c r="E3561">
        <v>6140000</v>
      </c>
    </row>
    <row r="3562" spans="1:5" x14ac:dyDescent="0.2">
      <c r="A3562" t="s">
        <v>401</v>
      </c>
      <c r="B3562" s="243" t="str">
        <f>VLOOKUP(A3562,'Web Based Remittances'!A:C,3,0)</f>
        <v>403o958c</v>
      </c>
      <c r="C3562" t="s">
        <v>289</v>
      </c>
      <c r="D3562" t="s">
        <v>290</v>
      </c>
      <c r="E3562">
        <v>6121600</v>
      </c>
    </row>
    <row r="3563" spans="1:5" x14ac:dyDescent="0.2">
      <c r="A3563" t="s">
        <v>401</v>
      </c>
      <c r="B3563" s="243" t="str">
        <f>VLOOKUP(A3563,'Web Based Remittances'!A:C,3,0)</f>
        <v>403o958c</v>
      </c>
      <c r="C3563" t="s">
        <v>291</v>
      </c>
      <c r="D3563" t="s">
        <v>292</v>
      </c>
      <c r="E3563">
        <v>6151110</v>
      </c>
    </row>
    <row r="3564" spans="1:5" x14ac:dyDescent="0.2">
      <c r="A3564" t="s">
        <v>401</v>
      </c>
      <c r="B3564" s="243" t="str">
        <f>VLOOKUP(A3564,'Web Based Remittances'!A:C,3,0)</f>
        <v>403o958c</v>
      </c>
      <c r="C3564" t="s">
        <v>293</v>
      </c>
      <c r="D3564" t="s">
        <v>294</v>
      </c>
      <c r="E3564">
        <v>6140200</v>
      </c>
    </row>
    <row r="3565" spans="1:5" x14ac:dyDescent="0.2">
      <c r="A3565" t="s">
        <v>401</v>
      </c>
      <c r="B3565" s="243" t="str">
        <f>VLOOKUP(A3565,'Web Based Remittances'!A:C,3,0)</f>
        <v>403o958c</v>
      </c>
      <c r="C3565" t="s">
        <v>295</v>
      </c>
      <c r="D3565" t="s">
        <v>296</v>
      </c>
      <c r="E3565">
        <v>6111000</v>
      </c>
    </row>
    <row r="3566" spans="1:5" x14ac:dyDescent="0.2">
      <c r="A3566" t="s">
        <v>401</v>
      </c>
      <c r="B3566" s="243" t="str">
        <f>VLOOKUP(A3566,'Web Based Remittances'!A:C,3,0)</f>
        <v>403o958c</v>
      </c>
      <c r="C3566" t="s">
        <v>297</v>
      </c>
      <c r="D3566" t="s">
        <v>298</v>
      </c>
      <c r="E3566">
        <v>6170100</v>
      </c>
    </row>
    <row r="3567" spans="1:5" x14ac:dyDescent="0.2">
      <c r="A3567" t="s">
        <v>401</v>
      </c>
      <c r="B3567" s="243" t="str">
        <f>VLOOKUP(A3567,'Web Based Remittances'!A:C,3,0)</f>
        <v>403o958c</v>
      </c>
      <c r="C3567" t="s">
        <v>299</v>
      </c>
      <c r="D3567" t="s">
        <v>300</v>
      </c>
      <c r="E3567">
        <v>6170110</v>
      </c>
    </row>
    <row r="3568" spans="1:5" x14ac:dyDescent="0.2">
      <c r="A3568" t="s">
        <v>401</v>
      </c>
      <c r="B3568" s="243" t="str">
        <f>VLOOKUP(A3568,'Web Based Remittances'!A:C,3,0)</f>
        <v>403o958c</v>
      </c>
      <c r="C3568" t="s">
        <v>301</v>
      </c>
      <c r="D3568" t="s">
        <v>302</v>
      </c>
      <c r="E3568">
        <v>6181400</v>
      </c>
    </row>
    <row r="3569" spans="1:18" x14ac:dyDescent="0.2">
      <c r="A3569" t="s">
        <v>401</v>
      </c>
      <c r="B3569" s="243" t="str">
        <f>VLOOKUP(A3569,'Web Based Remittances'!A:C,3,0)</f>
        <v>403o958c</v>
      </c>
      <c r="C3569" t="s">
        <v>303</v>
      </c>
      <c r="D3569" t="s">
        <v>304</v>
      </c>
      <c r="E3569">
        <v>6181500</v>
      </c>
    </row>
    <row r="3570" spans="1:18" x14ac:dyDescent="0.2">
      <c r="A3570" t="s">
        <v>401</v>
      </c>
      <c r="B3570" s="243" t="str">
        <f>VLOOKUP(A3570,'Web Based Remittances'!A:C,3,0)</f>
        <v>403o958c</v>
      </c>
      <c r="C3570" t="s">
        <v>305</v>
      </c>
      <c r="D3570" t="s">
        <v>306</v>
      </c>
      <c r="E3570">
        <v>6110610</v>
      </c>
    </row>
    <row r="3571" spans="1:18" x14ac:dyDescent="0.2">
      <c r="A3571" t="s">
        <v>401</v>
      </c>
      <c r="B3571" s="243" t="str">
        <f>VLOOKUP(A3571,'Web Based Remittances'!A:C,3,0)</f>
        <v>403o958c</v>
      </c>
      <c r="C3571" t="s">
        <v>307</v>
      </c>
      <c r="D3571" t="s">
        <v>308</v>
      </c>
      <c r="E3571">
        <v>6122340</v>
      </c>
    </row>
    <row r="3572" spans="1:18" x14ac:dyDescent="0.2">
      <c r="A3572" t="s">
        <v>401</v>
      </c>
      <c r="B3572" s="243" t="str">
        <f>VLOOKUP(A3572,'Web Based Remittances'!A:C,3,0)</f>
        <v>403o958c</v>
      </c>
      <c r="C3572" t="s">
        <v>309</v>
      </c>
      <c r="D3572" t="s">
        <v>310</v>
      </c>
      <c r="E3572">
        <v>4190170</v>
      </c>
    </row>
    <row r="3573" spans="1:18" x14ac:dyDescent="0.2">
      <c r="A3573" t="s">
        <v>401</v>
      </c>
      <c r="B3573" s="243" t="str">
        <f>VLOOKUP(A3573,'Web Based Remittances'!A:C,3,0)</f>
        <v>403o958c</v>
      </c>
      <c r="C3573" t="s">
        <v>311</v>
      </c>
      <c r="D3573" t="s">
        <v>312</v>
      </c>
      <c r="E3573">
        <v>4190430</v>
      </c>
    </row>
    <row r="3574" spans="1:18" x14ac:dyDescent="0.2">
      <c r="A3574" t="s">
        <v>401</v>
      </c>
      <c r="B3574" s="243" t="str">
        <f>VLOOKUP(A3574,'Web Based Remittances'!A:C,3,0)</f>
        <v>403o958c</v>
      </c>
      <c r="C3574" t="s">
        <v>313</v>
      </c>
      <c r="D3574" t="s">
        <v>314</v>
      </c>
      <c r="E3574">
        <v>6181510</v>
      </c>
    </row>
    <row r="3575" spans="1:18" x14ac:dyDescent="0.2">
      <c r="A3575" t="s">
        <v>401</v>
      </c>
      <c r="B3575" s="243" t="str">
        <f>VLOOKUP(A3575,'Web Based Remittances'!A:C,3,0)</f>
        <v>403o958c</v>
      </c>
      <c r="C3575" t="s">
        <v>315</v>
      </c>
      <c r="D3575" t="s">
        <v>316</v>
      </c>
      <c r="E3575">
        <v>6180210</v>
      </c>
    </row>
    <row r="3576" spans="1:18" x14ac:dyDescent="0.2">
      <c r="A3576" t="s">
        <v>401</v>
      </c>
      <c r="B3576" s="243" t="str">
        <f>VLOOKUP(A3576,'Web Based Remittances'!A:C,3,0)</f>
        <v>403o958c</v>
      </c>
      <c r="C3576" t="s">
        <v>317</v>
      </c>
      <c r="D3576" t="s">
        <v>318</v>
      </c>
      <c r="E3576">
        <v>6180200</v>
      </c>
    </row>
    <row r="3577" spans="1:18" x14ac:dyDescent="0.2">
      <c r="A3577" t="s">
        <v>401</v>
      </c>
      <c r="B3577" s="243" t="str">
        <f>VLOOKUP(A3577,'Web Based Remittances'!A:C,3,0)</f>
        <v>403o958c</v>
      </c>
      <c r="C3577" t="s">
        <v>319</v>
      </c>
      <c r="D3577" t="s">
        <v>320</v>
      </c>
      <c r="E3577">
        <v>6180230</v>
      </c>
    </row>
    <row r="3578" spans="1:18" x14ac:dyDescent="0.2">
      <c r="A3578" t="s">
        <v>401</v>
      </c>
      <c r="B3578" s="243" t="str">
        <f>VLOOKUP(A3578,'Web Based Remittances'!A:C,3,0)</f>
        <v>403o958c</v>
      </c>
      <c r="C3578" t="s">
        <v>321</v>
      </c>
      <c r="D3578" t="s">
        <v>272</v>
      </c>
      <c r="E3578">
        <v>6180260</v>
      </c>
    </row>
    <row r="3579" spans="1:18" x14ac:dyDescent="0.2">
      <c r="A3579" t="s">
        <v>401</v>
      </c>
      <c r="B3579" s="243" t="str">
        <f>VLOOKUP(A3579,'Web Based Remittances'!A:C,3,0)</f>
        <v>403o958c</v>
      </c>
      <c r="C3579" t="s">
        <v>322</v>
      </c>
      <c r="D3579" t="s">
        <v>323</v>
      </c>
      <c r="E3579">
        <v>6180261</v>
      </c>
    </row>
    <row r="3580" spans="1:18" x14ac:dyDescent="0.2">
      <c r="A3580" t="s">
        <v>401</v>
      </c>
      <c r="B3580" s="243" t="str">
        <f>VLOOKUP(A3580,'Web Based Remittances'!A:C,3,0)</f>
        <v>403o958c</v>
      </c>
      <c r="C3580" t="s">
        <v>324</v>
      </c>
      <c r="D3580" t="s">
        <v>325</v>
      </c>
      <c r="E3580">
        <v>6180262</v>
      </c>
    </row>
    <row r="3581" spans="1:18" x14ac:dyDescent="0.2">
      <c r="A3581" t="s">
        <v>401</v>
      </c>
      <c r="B3581" s="243" t="str">
        <f>VLOOKUP(A3581,'Web Based Remittances'!A:C,3,0)</f>
        <v>403o958c</v>
      </c>
      <c r="C3581" t="s">
        <v>326</v>
      </c>
      <c r="D3581" t="s">
        <v>280</v>
      </c>
      <c r="E3581">
        <v>6180263</v>
      </c>
    </row>
    <row r="3582" spans="1:18" x14ac:dyDescent="0.2">
      <c r="A3582" t="s">
        <v>401</v>
      </c>
      <c r="B3582" s="243" t="str">
        <f>VLOOKUP(A3582,'Web Based Remittances'!A:C,3,0)</f>
        <v>403o958c</v>
      </c>
      <c r="C3582" t="s">
        <v>327</v>
      </c>
      <c r="D3582" t="s">
        <v>328</v>
      </c>
      <c r="E3582">
        <v>6180264</v>
      </c>
    </row>
    <row r="3583" spans="1:18" x14ac:dyDescent="0.2">
      <c r="A3583" t="s">
        <v>402</v>
      </c>
      <c r="B3583" s="243" t="str">
        <f>VLOOKUP(A3583,'Web Based Remittances'!A:C,3,0)</f>
        <v>93p960h</v>
      </c>
      <c r="C3583" t="s">
        <v>200</v>
      </c>
      <c r="D3583" t="s">
        <v>201</v>
      </c>
      <c r="E3583">
        <v>4190105</v>
      </c>
      <c r="F3583" s="338"/>
      <c r="G3583" s="338"/>
      <c r="H3583" s="338"/>
      <c r="I3583" s="338"/>
      <c r="J3583" s="338"/>
      <c r="K3583" s="338"/>
      <c r="L3583" s="338"/>
      <c r="M3583" s="338"/>
      <c r="N3583" s="338"/>
      <c r="O3583" s="338"/>
      <c r="P3583" s="338"/>
      <c r="Q3583" s="338"/>
      <c r="R3583" s="338"/>
    </row>
    <row r="3584" spans="1:18" x14ac:dyDescent="0.2">
      <c r="A3584" t="s">
        <v>402</v>
      </c>
      <c r="B3584" s="243" t="str">
        <f>VLOOKUP(A3584,'Web Based Remittances'!A:C,3,0)</f>
        <v>93p960h</v>
      </c>
      <c r="C3584" t="s">
        <v>202</v>
      </c>
      <c r="D3584" t="s">
        <v>203</v>
      </c>
      <c r="E3584">
        <v>4190110</v>
      </c>
    </row>
    <row r="3585" spans="1:18" x14ac:dyDescent="0.2">
      <c r="A3585" t="s">
        <v>402</v>
      </c>
      <c r="B3585" s="243" t="str">
        <f>VLOOKUP(A3585,'Web Based Remittances'!A:C,3,0)</f>
        <v>93p960h</v>
      </c>
      <c r="C3585" t="s">
        <v>204</v>
      </c>
      <c r="D3585" t="s">
        <v>205</v>
      </c>
      <c r="E3585">
        <v>4190120</v>
      </c>
      <c r="F3585" s="338"/>
      <c r="G3585" s="338"/>
      <c r="H3585" s="338"/>
      <c r="I3585" s="338"/>
      <c r="J3585" s="338"/>
      <c r="K3585" s="338"/>
      <c r="L3585" s="338"/>
      <c r="M3585" s="338"/>
      <c r="N3585" s="338"/>
      <c r="O3585" s="338"/>
      <c r="P3585" s="338"/>
      <c r="Q3585" s="338"/>
      <c r="R3585" s="338"/>
    </row>
    <row r="3586" spans="1:18" x14ac:dyDescent="0.2">
      <c r="A3586" t="s">
        <v>402</v>
      </c>
      <c r="B3586" s="243" t="str">
        <f>VLOOKUP(A3586,'Web Based Remittances'!A:C,3,0)</f>
        <v>93p960h</v>
      </c>
      <c r="C3586" t="s">
        <v>206</v>
      </c>
      <c r="D3586" t="s">
        <v>207</v>
      </c>
      <c r="E3586">
        <v>4190140</v>
      </c>
      <c r="F3586" s="338"/>
      <c r="I3586" s="338"/>
      <c r="L3586" s="338"/>
      <c r="O3586" s="338"/>
      <c r="R3586" s="338"/>
    </row>
    <row r="3587" spans="1:18" x14ac:dyDescent="0.2">
      <c r="A3587" t="s">
        <v>402</v>
      </c>
      <c r="B3587" s="243" t="str">
        <f>VLOOKUP(A3587,'Web Based Remittances'!A:C,3,0)</f>
        <v>93p960h</v>
      </c>
      <c r="C3587" t="s">
        <v>208</v>
      </c>
      <c r="D3587" t="s">
        <v>209</v>
      </c>
      <c r="E3587">
        <v>4190160</v>
      </c>
      <c r="F3587" s="338"/>
      <c r="H3587" s="338"/>
      <c r="J3587" s="338"/>
      <c r="N3587" s="338"/>
    </row>
    <row r="3588" spans="1:18" x14ac:dyDescent="0.2">
      <c r="A3588" t="s">
        <v>402</v>
      </c>
      <c r="B3588" s="243" t="str">
        <f>VLOOKUP(A3588,'Web Based Remittances'!A:C,3,0)</f>
        <v>93p960h</v>
      </c>
      <c r="C3588" t="s">
        <v>210</v>
      </c>
      <c r="D3588" t="s">
        <v>211</v>
      </c>
      <c r="E3588">
        <v>4190390</v>
      </c>
      <c r="F3588" s="338"/>
      <c r="J3588" s="338"/>
    </row>
    <row r="3589" spans="1:18" x14ac:dyDescent="0.2">
      <c r="A3589" t="s">
        <v>402</v>
      </c>
      <c r="B3589" s="243" t="str">
        <f>VLOOKUP(A3589,'Web Based Remittances'!A:C,3,0)</f>
        <v>93p960h</v>
      </c>
      <c r="C3589" t="s">
        <v>212</v>
      </c>
      <c r="D3589" t="s">
        <v>213</v>
      </c>
      <c r="E3589">
        <v>4191900</v>
      </c>
      <c r="F3589" s="338"/>
      <c r="G3589" s="338"/>
      <c r="H3589" s="338"/>
      <c r="I3589" s="338"/>
      <c r="J3589" s="338"/>
      <c r="L3589" s="338"/>
      <c r="M3589" s="338"/>
      <c r="N3589" s="338"/>
      <c r="O3589" s="338"/>
      <c r="P3589" s="338"/>
      <c r="Q3589" s="338"/>
      <c r="R3589" s="338"/>
    </row>
    <row r="3590" spans="1:18" x14ac:dyDescent="0.2">
      <c r="A3590" t="s">
        <v>402</v>
      </c>
      <c r="B3590" s="243" t="str">
        <f>VLOOKUP(A3590,'Web Based Remittances'!A:C,3,0)</f>
        <v>93p960h</v>
      </c>
      <c r="C3590" t="s">
        <v>214</v>
      </c>
      <c r="D3590" t="s">
        <v>215</v>
      </c>
      <c r="E3590">
        <v>4191100</v>
      </c>
      <c r="F3590" s="338"/>
      <c r="G3590" s="338"/>
      <c r="H3590" s="338"/>
      <c r="I3590" s="338"/>
      <c r="J3590" s="338"/>
      <c r="K3590" s="338"/>
      <c r="L3590" s="338"/>
      <c r="M3590" s="338"/>
      <c r="N3590" s="338"/>
      <c r="O3590" s="338"/>
      <c r="P3590" s="338"/>
      <c r="Q3590" s="338"/>
      <c r="R3590" s="338"/>
    </row>
    <row r="3591" spans="1:18" x14ac:dyDescent="0.2">
      <c r="A3591" t="s">
        <v>402</v>
      </c>
      <c r="B3591" s="243" t="str">
        <f>VLOOKUP(A3591,'Web Based Remittances'!A:C,3,0)</f>
        <v>93p960h</v>
      </c>
      <c r="C3591" t="s">
        <v>216</v>
      </c>
      <c r="D3591" t="s">
        <v>217</v>
      </c>
      <c r="E3591">
        <v>4191110</v>
      </c>
    </row>
    <row r="3592" spans="1:18" x14ac:dyDescent="0.2">
      <c r="A3592" t="s">
        <v>402</v>
      </c>
      <c r="B3592" s="243" t="str">
        <f>VLOOKUP(A3592,'Web Based Remittances'!A:C,3,0)</f>
        <v>93p960h</v>
      </c>
      <c r="C3592" t="s">
        <v>218</v>
      </c>
      <c r="D3592" t="s">
        <v>219</v>
      </c>
      <c r="E3592">
        <v>4191600</v>
      </c>
    </row>
    <row r="3593" spans="1:18" x14ac:dyDescent="0.2">
      <c r="A3593" t="s">
        <v>402</v>
      </c>
      <c r="B3593" s="243" t="str">
        <f>VLOOKUP(A3593,'Web Based Remittances'!A:C,3,0)</f>
        <v>93p960h</v>
      </c>
      <c r="C3593" t="s">
        <v>220</v>
      </c>
      <c r="D3593" t="s">
        <v>221</v>
      </c>
      <c r="E3593">
        <v>4191610</v>
      </c>
    </row>
    <row r="3594" spans="1:18" x14ac:dyDescent="0.2">
      <c r="A3594" t="s">
        <v>402</v>
      </c>
      <c r="B3594" s="243" t="str">
        <f>VLOOKUP(A3594,'Web Based Remittances'!A:C,3,0)</f>
        <v>93p960h</v>
      </c>
      <c r="C3594" t="s">
        <v>222</v>
      </c>
      <c r="D3594" t="s">
        <v>223</v>
      </c>
      <c r="E3594">
        <v>4190410</v>
      </c>
      <c r="F3594" s="338"/>
      <c r="G3594" s="338"/>
      <c r="H3594" s="338"/>
      <c r="I3594" s="338"/>
      <c r="J3594" s="338"/>
      <c r="L3594" s="338"/>
      <c r="M3594" s="338"/>
      <c r="N3594" s="338"/>
      <c r="O3594" s="338"/>
      <c r="P3594" s="338"/>
      <c r="Q3594" s="338"/>
      <c r="R3594" s="338"/>
    </row>
    <row r="3595" spans="1:18" x14ac:dyDescent="0.2">
      <c r="A3595" t="s">
        <v>402</v>
      </c>
      <c r="B3595" s="243" t="str">
        <f>VLOOKUP(A3595,'Web Based Remittances'!A:C,3,0)</f>
        <v>93p960h</v>
      </c>
      <c r="C3595" t="s">
        <v>224</v>
      </c>
      <c r="D3595" t="s">
        <v>225</v>
      </c>
      <c r="E3595">
        <v>4190420</v>
      </c>
      <c r="F3595" s="338"/>
    </row>
    <row r="3596" spans="1:18" x14ac:dyDescent="0.2">
      <c r="A3596" t="s">
        <v>402</v>
      </c>
      <c r="B3596" s="243" t="str">
        <f>VLOOKUP(A3596,'Web Based Remittances'!A:C,3,0)</f>
        <v>93p960h</v>
      </c>
      <c r="C3596" t="s">
        <v>226</v>
      </c>
      <c r="D3596" t="s">
        <v>227</v>
      </c>
      <c r="E3596">
        <v>4190200</v>
      </c>
      <c r="F3596" s="338"/>
      <c r="G3596" s="338"/>
      <c r="H3596" s="338"/>
      <c r="I3596" s="338"/>
      <c r="J3596" s="338"/>
      <c r="L3596" s="338"/>
      <c r="M3596" s="338"/>
      <c r="N3596" s="338"/>
      <c r="O3596" s="338"/>
      <c r="P3596" s="338"/>
      <c r="Q3596" s="338"/>
      <c r="R3596" s="338"/>
    </row>
    <row r="3597" spans="1:18" x14ac:dyDescent="0.2">
      <c r="A3597" t="s">
        <v>402</v>
      </c>
      <c r="B3597" s="243" t="str">
        <f>VLOOKUP(A3597,'Web Based Remittances'!A:C,3,0)</f>
        <v>93p960h</v>
      </c>
      <c r="C3597" t="s">
        <v>228</v>
      </c>
      <c r="D3597" t="s">
        <v>229</v>
      </c>
      <c r="E3597">
        <v>4190386</v>
      </c>
    </row>
    <row r="3598" spans="1:18" x14ac:dyDescent="0.2">
      <c r="A3598" t="s">
        <v>402</v>
      </c>
      <c r="B3598" s="243" t="str">
        <f>VLOOKUP(A3598,'Web Based Remittances'!A:C,3,0)</f>
        <v>93p960h</v>
      </c>
      <c r="C3598" t="s">
        <v>230</v>
      </c>
      <c r="D3598" t="s">
        <v>231</v>
      </c>
      <c r="E3598">
        <v>4190387</v>
      </c>
    </row>
    <row r="3599" spans="1:18" x14ac:dyDescent="0.2">
      <c r="A3599" t="s">
        <v>402</v>
      </c>
      <c r="B3599" s="243" t="str">
        <f>VLOOKUP(A3599,'Web Based Remittances'!A:C,3,0)</f>
        <v>93p960h</v>
      </c>
      <c r="C3599" t="s">
        <v>232</v>
      </c>
      <c r="D3599" t="s">
        <v>233</v>
      </c>
      <c r="E3599">
        <v>4190388</v>
      </c>
    </row>
    <row r="3600" spans="1:18" x14ac:dyDescent="0.2">
      <c r="A3600" t="s">
        <v>402</v>
      </c>
      <c r="B3600" s="243" t="str">
        <f>VLOOKUP(A3600,'Web Based Remittances'!A:C,3,0)</f>
        <v>93p960h</v>
      </c>
      <c r="C3600" t="s">
        <v>234</v>
      </c>
      <c r="D3600" t="s">
        <v>235</v>
      </c>
      <c r="E3600">
        <v>4190380</v>
      </c>
    </row>
    <row r="3601" spans="1:18" x14ac:dyDescent="0.2">
      <c r="A3601" t="s">
        <v>402</v>
      </c>
      <c r="B3601" s="243" t="str">
        <f>VLOOKUP(A3601,'Web Based Remittances'!A:C,3,0)</f>
        <v>93p960h</v>
      </c>
      <c r="C3601" t="s">
        <v>236</v>
      </c>
      <c r="D3601" t="s">
        <v>237</v>
      </c>
      <c r="E3601">
        <v>4190205</v>
      </c>
    </row>
    <row r="3602" spans="1:18" x14ac:dyDescent="0.2">
      <c r="A3602" t="s">
        <v>402</v>
      </c>
      <c r="B3602" s="243" t="str">
        <f>VLOOKUP(A3602,'Web Based Remittances'!A:C,3,0)</f>
        <v>93p960h</v>
      </c>
      <c r="C3602" t="s">
        <v>238</v>
      </c>
      <c r="D3602" t="s">
        <v>239</v>
      </c>
      <c r="E3602">
        <v>4190210</v>
      </c>
    </row>
    <row r="3603" spans="1:18" x14ac:dyDescent="0.2">
      <c r="A3603" t="s">
        <v>402</v>
      </c>
      <c r="B3603" s="243" t="str">
        <f>VLOOKUP(A3603,'Web Based Remittances'!A:C,3,0)</f>
        <v>93p960h</v>
      </c>
      <c r="C3603" t="s">
        <v>14</v>
      </c>
      <c r="D3603" t="s">
        <v>240</v>
      </c>
      <c r="E3603">
        <v>6110000</v>
      </c>
      <c r="F3603" s="338"/>
      <c r="G3603" s="338"/>
      <c r="H3603" s="338"/>
      <c r="I3603" s="338"/>
      <c r="J3603" s="338"/>
      <c r="K3603" s="338"/>
      <c r="L3603" s="338"/>
      <c r="M3603" s="338"/>
      <c r="N3603" s="338"/>
      <c r="O3603" s="338"/>
      <c r="P3603" s="338"/>
      <c r="Q3603" s="338"/>
      <c r="R3603" s="338"/>
    </row>
    <row r="3604" spans="1:18" x14ac:dyDescent="0.2">
      <c r="A3604" t="s">
        <v>402</v>
      </c>
      <c r="B3604" s="243" t="str">
        <f>VLOOKUP(A3604,'Web Based Remittances'!A:C,3,0)</f>
        <v>93p960h</v>
      </c>
      <c r="C3604" t="s">
        <v>23</v>
      </c>
      <c r="D3604" t="s">
        <v>241</v>
      </c>
      <c r="E3604">
        <v>6110020</v>
      </c>
    </row>
    <row r="3605" spans="1:18" x14ac:dyDescent="0.2">
      <c r="A3605" t="s">
        <v>402</v>
      </c>
      <c r="B3605" s="243" t="str">
        <f>VLOOKUP(A3605,'Web Based Remittances'!A:C,3,0)</f>
        <v>93p960h</v>
      </c>
      <c r="C3605" t="s">
        <v>31</v>
      </c>
      <c r="D3605" t="s">
        <v>242</v>
      </c>
      <c r="E3605">
        <v>6110600</v>
      </c>
      <c r="F3605" s="338"/>
      <c r="G3605" s="338"/>
      <c r="H3605" s="338"/>
      <c r="I3605" s="338"/>
      <c r="J3605" s="338"/>
      <c r="K3605" s="338"/>
      <c r="L3605" s="338"/>
      <c r="M3605" s="338"/>
      <c r="N3605" s="338"/>
      <c r="O3605" s="338"/>
      <c r="P3605" s="338"/>
      <c r="Q3605" s="338"/>
      <c r="R3605" s="338"/>
    </row>
    <row r="3606" spans="1:18" x14ac:dyDescent="0.2">
      <c r="A3606" t="s">
        <v>402</v>
      </c>
      <c r="B3606" s="243" t="str">
        <f>VLOOKUP(A3606,'Web Based Remittances'!A:C,3,0)</f>
        <v>93p960h</v>
      </c>
      <c r="C3606" t="s">
        <v>38</v>
      </c>
      <c r="D3606" t="s">
        <v>243</v>
      </c>
      <c r="E3606">
        <v>6110720</v>
      </c>
      <c r="F3606" s="338"/>
      <c r="G3606" s="338"/>
      <c r="H3606" s="338"/>
      <c r="I3606" s="338"/>
      <c r="J3606" s="338"/>
      <c r="K3606" s="338"/>
      <c r="L3606" s="338"/>
      <c r="M3606" s="338"/>
      <c r="N3606" s="338"/>
      <c r="O3606" s="338"/>
      <c r="P3606" s="338"/>
      <c r="Q3606" s="338"/>
      <c r="R3606" s="338"/>
    </row>
    <row r="3607" spans="1:18" x14ac:dyDescent="0.2">
      <c r="A3607" t="s">
        <v>402</v>
      </c>
      <c r="B3607" s="243" t="str">
        <f>VLOOKUP(A3607,'Web Based Remittances'!A:C,3,0)</f>
        <v>93p960h</v>
      </c>
      <c r="C3607" t="s">
        <v>42</v>
      </c>
      <c r="D3607" t="s">
        <v>244</v>
      </c>
      <c r="E3607">
        <v>6110860</v>
      </c>
      <c r="F3607" s="338"/>
      <c r="G3607" s="338"/>
      <c r="H3607" s="338"/>
      <c r="I3607" s="338"/>
      <c r="J3607" s="338"/>
      <c r="K3607" s="338"/>
      <c r="L3607" s="338"/>
      <c r="M3607" s="338"/>
      <c r="N3607" s="338"/>
      <c r="O3607" s="338"/>
      <c r="P3607" s="338"/>
      <c r="Q3607" s="338"/>
      <c r="R3607" s="338"/>
    </row>
    <row r="3608" spans="1:18" x14ac:dyDescent="0.2">
      <c r="A3608" t="s">
        <v>402</v>
      </c>
      <c r="B3608" s="243" t="str">
        <f>VLOOKUP(A3608,'Web Based Remittances'!A:C,3,0)</f>
        <v>93p960h</v>
      </c>
      <c r="C3608" t="s">
        <v>46</v>
      </c>
      <c r="D3608" t="s">
        <v>245</v>
      </c>
      <c r="E3608">
        <v>6110800</v>
      </c>
    </row>
    <row r="3609" spans="1:18" x14ac:dyDescent="0.2">
      <c r="A3609" t="s">
        <v>402</v>
      </c>
      <c r="B3609" s="243" t="str">
        <f>VLOOKUP(A3609,'Web Based Remittances'!A:C,3,0)</f>
        <v>93p960h</v>
      </c>
      <c r="C3609" t="s">
        <v>50</v>
      </c>
      <c r="D3609" t="s">
        <v>246</v>
      </c>
      <c r="E3609">
        <v>6110640</v>
      </c>
      <c r="F3609" s="338"/>
      <c r="G3609" s="338"/>
      <c r="H3609" s="338"/>
      <c r="I3609" s="338"/>
      <c r="J3609" s="338"/>
      <c r="K3609" s="338"/>
      <c r="L3609" s="338"/>
      <c r="M3609" s="338"/>
      <c r="N3609" s="338"/>
      <c r="O3609" s="338"/>
      <c r="P3609" s="338"/>
      <c r="Q3609" s="338"/>
      <c r="R3609" s="338"/>
    </row>
    <row r="3610" spans="1:18" x14ac:dyDescent="0.2">
      <c r="A3610" t="s">
        <v>402</v>
      </c>
      <c r="B3610" s="243" t="str">
        <f>VLOOKUP(A3610,'Web Based Remittances'!A:C,3,0)</f>
        <v>93p960h</v>
      </c>
      <c r="C3610" t="s">
        <v>247</v>
      </c>
      <c r="D3610" t="s">
        <v>248</v>
      </c>
      <c r="E3610">
        <v>6116300</v>
      </c>
      <c r="F3610" s="338"/>
    </row>
    <row r="3611" spans="1:18" x14ac:dyDescent="0.2">
      <c r="A3611" t="s">
        <v>402</v>
      </c>
      <c r="B3611" s="243" t="str">
        <f>VLOOKUP(A3611,'Web Based Remittances'!A:C,3,0)</f>
        <v>93p960h</v>
      </c>
      <c r="C3611" t="s">
        <v>249</v>
      </c>
      <c r="D3611" t="s">
        <v>250</v>
      </c>
      <c r="E3611">
        <v>6116200</v>
      </c>
      <c r="F3611" s="338"/>
      <c r="H3611" s="338"/>
    </row>
    <row r="3612" spans="1:18" x14ac:dyDescent="0.2">
      <c r="A3612" t="s">
        <v>402</v>
      </c>
      <c r="B3612" s="243" t="str">
        <f>VLOOKUP(A3612,'Web Based Remittances'!A:C,3,0)</f>
        <v>93p960h</v>
      </c>
      <c r="C3612" t="s">
        <v>251</v>
      </c>
      <c r="D3612" t="s">
        <v>252</v>
      </c>
      <c r="E3612">
        <v>6116610</v>
      </c>
    </row>
    <row r="3613" spans="1:18" x14ac:dyDescent="0.2">
      <c r="A3613" t="s">
        <v>402</v>
      </c>
      <c r="B3613" s="243" t="str">
        <f>VLOOKUP(A3613,'Web Based Remittances'!A:C,3,0)</f>
        <v>93p960h</v>
      </c>
      <c r="C3613" t="s">
        <v>253</v>
      </c>
      <c r="D3613" t="s">
        <v>254</v>
      </c>
      <c r="E3613">
        <v>6116600</v>
      </c>
      <c r="F3613" s="338"/>
      <c r="G3613" s="338"/>
    </row>
    <row r="3614" spans="1:18" x14ac:dyDescent="0.2">
      <c r="A3614" t="s">
        <v>402</v>
      </c>
      <c r="B3614" s="243" t="str">
        <f>VLOOKUP(A3614,'Web Based Remittances'!A:C,3,0)</f>
        <v>93p960h</v>
      </c>
      <c r="C3614" t="s">
        <v>255</v>
      </c>
      <c r="D3614" t="s">
        <v>256</v>
      </c>
      <c r="E3614">
        <v>6121000</v>
      </c>
      <c r="F3614" s="338"/>
      <c r="G3614" s="338"/>
      <c r="H3614" s="338"/>
      <c r="I3614" s="338"/>
      <c r="J3614" s="338"/>
      <c r="L3614" s="338"/>
      <c r="M3614" s="338"/>
      <c r="N3614" s="338"/>
      <c r="O3614" s="338"/>
      <c r="P3614" s="338"/>
      <c r="Q3614" s="338"/>
      <c r="R3614" s="338"/>
    </row>
    <row r="3615" spans="1:18" x14ac:dyDescent="0.2">
      <c r="A3615" t="s">
        <v>402</v>
      </c>
      <c r="B3615" s="243" t="str">
        <f>VLOOKUP(A3615,'Web Based Remittances'!A:C,3,0)</f>
        <v>93p960h</v>
      </c>
      <c r="C3615" t="s">
        <v>257</v>
      </c>
      <c r="D3615" t="s">
        <v>258</v>
      </c>
      <c r="E3615">
        <v>6122310</v>
      </c>
      <c r="F3615" s="338"/>
      <c r="J3615" s="338"/>
    </row>
    <row r="3616" spans="1:18" x14ac:dyDescent="0.2">
      <c r="A3616" t="s">
        <v>402</v>
      </c>
      <c r="B3616" s="243" t="str">
        <f>VLOOKUP(A3616,'Web Based Remittances'!A:C,3,0)</f>
        <v>93p960h</v>
      </c>
      <c r="C3616" t="s">
        <v>259</v>
      </c>
      <c r="D3616" t="s">
        <v>260</v>
      </c>
      <c r="E3616">
        <v>6122110</v>
      </c>
      <c r="F3616" s="338"/>
    </row>
    <row r="3617" spans="1:18" x14ac:dyDescent="0.2">
      <c r="A3617" t="s">
        <v>402</v>
      </c>
      <c r="B3617" s="243" t="str">
        <f>VLOOKUP(A3617,'Web Based Remittances'!A:C,3,0)</f>
        <v>93p960h</v>
      </c>
      <c r="C3617" t="s">
        <v>261</v>
      </c>
      <c r="D3617" t="s">
        <v>262</v>
      </c>
      <c r="E3617">
        <v>6120800</v>
      </c>
      <c r="F3617" s="338"/>
      <c r="I3617" s="338"/>
      <c r="L3617" s="338"/>
      <c r="N3617" s="338"/>
      <c r="Q3617" s="338"/>
    </row>
    <row r="3618" spans="1:18" x14ac:dyDescent="0.2">
      <c r="A3618" t="s">
        <v>402</v>
      </c>
      <c r="B3618" s="243" t="str">
        <f>VLOOKUP(A3618,'Web Based Remittances'!A:C,3,0)</f>
        <v>93p960h</v>
      </c>
      <c r="C3618" t="s">
        <v>263</v>
      </c>
      <c r="D3618" t="s">
        <v>264</v>
      </c>
      <c r="E3618">
        <v>6120220</v>
      </c>
      <c r="F3618" s="338"/>
      <c r="G3618" s="338"/>
      <c r="H3618" s="338"/>
      <c r="I3618" s="338"/>
      <c r="J3618" s="338"/>
      <c r="K3618" s="338"/>
      <c r="L3618" s="338"/>
      <c r="M3618" s="338"/>
      <c r="N3618" s="338"/>
      <c r="O3618" s="338"/>
      <c r="P3618" s="338"/>
      <c r="Q3618" s="338"/>
      <c r="R3618" s="338"/>
    </row>
    <row r="3619" spans="1:18" x14ac:dyDescent="0.2">
      <c r="A3619" t="s">
        <v>402</v>
      </c>
      <c r="B3619" s="243" t="str">
        <f>VLOOKUP(A3619,'Web Based Remittances'!A:C,3,0)</f>
        <v>93p960h</v>
      </c>
      <c r="C3619" t="s">
        <v>265</v>
      </c>
      <c r="D3619" t="s">
        <v>266</v>
      </c>
      <c r="E3619">
        <v>6120600</v>
      </c>
      <c r="F3619" s="338"/>
      <c r="G3619" s="338"/>
    </row>
    <row r="3620" spans="1:18" x14ac:dyDescent="0.2">
      <c r="A3620" t="s">
        <v>402</v>
      </c>
      <c r="B3620" s="243" t="str">
        <f>VLOOKUP(A3620,'Web Based Remittances'!A:C,3,0)</f>
        <v>93p960h</v>
      </c>
      <c r="C3620" t="s">
        <v>267</v>
      </c>
      <c r="D3620" t="s">
        <v>268</v>
      </c>
      <c r="E3620">
        <v>6120400</v>
      </c>
      <c r="F3620" s="338"/>
    </row>
    <row r="3621" spans="1:18" x14ac:dyDescent="0.2">
      <c r="A3621" t="s">
        <v>402</v>
      </c>
      <c r="B3621" s="243" t="str">
        <f>VLOOKUP(A3621,'Web Based Remittances'!A:C,3,0)</f>
        <v>93p960h</v>
      </c>
      <c r="C3621" t="s">
        <v>269</v>
      </c>
      <c r="D3621" t="s">
        <v>270</v>
      </c>
      <c r="E3621">
        <v>6140130</v>
      </c>
      <c r="F3621" s="338"/>
      <c r="G3621" s="338"/>
      <c r="H3621" s="338"/>
      <c r="I3621" s="338"/>
      <c r="J3621" s="338"/>
      <c r="L3621" s="338"/>
      <c r="M3621" s="338"/>
      <c r="N3621" s="338"/>
      <c r="O3621" s="338"/>
      <c r="P3621" s="338"/>
      <c r="Q3621" s="338"/>
      <c r="R3621" s="338"/>
    </row>
    <row r="3622" spans="1:18" x14ac:dyDescent="0.2">
      <c r="A3622" t="s">
        <v>402</v>
      </c>
      <c r="B3622" s="243" t="str">
        <f>VLOOKUP(A3622,'Web Based Remittances'!A:C,3,0)</f>
        <v>93p960h</v>
      </c>
      <c r="C3622" t="s">
        <v>271</v>
      </c>
      <c r="D3622" t="s">
        <v>272</v>
      </c>
      <c r="E3622">
        <v>6142460</v>
      </c>
      <c r="F3622" s="338"/>
      <c r="G3622" s="338"/>
    </row>
    <row r="3623" spans="1:18" x14ac:dyDescent="0.2">
      <c r="A3623" t="s">
        <v>402</v>
      </c>
      <c r="B3623" s="243" t="str">
        <f>VLOOKUP(A3623,'Web Based Remittances'!A:C,3,0)</f>
        <v>93p960h</v>
      </c>
      <c r="C3623" t="s">
        <v>273</v>
      </c>
      <c r="D3623" t="s">
        <v>274</v>
      </c>
      <c r="E3623">
        <v>6142431</v>
      </c>
    </row>
    <row r="3624" spans="1:18" x14ac:dyDescent="0.2">
      <c r="A3624" t="s">
        <v>402</v>
      </c>
      <c r="B3624" s="243" t="str">
        <f>VLOOKUP(A3624,'Web Based Remittances'!A:C,3,0)</f>
        <v>93p960h</v>
      </c>
      <c r="C3624" t="s">
        <v>275</v>
      </c>
      <c r="D3624" t="s">
        <v>276</v>
      </c>
      <c r="E3624">
        <v>6142432</v>
      </c>
      <c r="F3624" s="338"/>
    </row>
    <row r="3625" spans="1:18" x14ac:dyDescent="0.2">
      <c r="A3625" t="s">
        <v>402</v>
      </c>
      <c r="B3625" s="243" t="str">
        <f>VLOOKUP(A3625,'Web Based Remittances'!A:C,3,0)</f>
        <v>93p960h</v>
      </c>
      <c r="C3625" t="s">
        <v>277</v>
      </c>
      <c r="D3625" t="s">
        <v>278</v>
      </c>
      <c r="E3625">
        <v>6142430</v>
      </c>
      <c r="F3625" s="338"/>
      <c r="L3625" s="338"/>
    </row>
    <row r="3626" spans="1:18" x14ac:dyDescent="0.2">
      <c r="A3626" t="s">
        <v>402</v>
      </c>
      <c r="B3626" s="243" t="str">
        <f>VLOOKUP(A3626,'Web Based Remittances'!A:C,3,0)</f>
        <v>93p960h</v>
      </c>
      <c r="C3626" t="s">
        <v>279</v>
      </c>
      <c r="D3626" t="s">
        <v>280</v>
      </c>
      <c r="E3626">
        <v>6142433</v>
      </c>
    </row>
    <row r="3627" spans="1:18" x14ac:dyDescent="0.2">
      <c r="A3627" t="s">
        <v>402</v>
      </c>
      <c r="B3627" s="243" t="str">
        <f>VLOOKUP(A3627,'Web Based Remittances'!A:C,3,0)</f>
        <v>93p960h</v>
      </c>
      <c r="C3627" t="s">
        <v>281</v>
      </c>
      <c r="D3627" t="s">
        <v>282</v>
      </c>
      <c r="E3627">
        <v>6142440</v>
      </c>
      <c r="F3627" s="338"/>
      <c r="H3627" s="338"/>
    </row>
    <row r="3628" spans="1:18" x14ac:dyDescent="0.2">
      <c r="A3628" t="s">
        <v>402</v>
      </c>
      <c r="B3628" s="243" t="str">
        <f>VLOOKUP(A3628,'Web Based Remittances'!A:C,3,0)</f>
        <v>93p960h</v>
      </c>
      <c r="C3628" t="s">
        <v>283</v>
      </c>
      <c r="D3628" t="s">
        <v>284</v>
      </c>
      <c r="E3628">
        <v>6142434</v>
      </c>
      <c r="F3628" s="338"/>
      <c r="G3628" s="338"/>
      <c r="H3628" s="338"/>
      <c r="I3628" s="338"/>
      <c r="J3628" s="338"/>
      <c r="K3628" s="338"/>
      <c r="L3628" s="338"/>
      <c r="M3628" s="338"/>
      <c r="N3628" s="338"/>
      <c r="O3628" s="338"/>
      <c r="P3628" s="338"/>
      <c r="Q3628" s="338"/>
      <c r="R3628" s="338"/>
    </row>
    <row r="3629" spans="1:18" x14ac:dyDescent="0.2">
      <c r="A3629" t="s">
        <v>402</v>
      </c>
      <c r="B3629" s="243" t="str">
        <f>VLOOKUP(A3629,'Web Based Remittances'!A:C,3,0)</f>
        <v>93p960h</v>
      </c>
      <c r="C3629" t="s">
        <v>285</v>
      </c>
      <c r="D3629" t="s">
        <v>286</v>
      </c>
      <c r="E3629">
        <v>6146100</v>
      </c>
    </row>
    <row r="3630" spans="1:18" x14ac:dyDescent="0.2">
      <c r="A3630" t="s">
        <v>402</v>
      </c>
      <c r="B3630" s="243" t="str">
        <f>VLOOKUP(A3630,'Web Based Remittances'!A:C,3,0)</f>
        <v>93p960h</v>
      </c>
      <c r="C3630" t="s">
        <v>287</v>
      </c>
      <c r="D3630" t="s">
        <v>288</v>
      </c>
      <c r="E3630">
        <v>6140000</v>
      </c>
      <c r="F3630" s="338"/>
      <c r="G3630" s="338"/>
      <c r="I3630" s="338"/>
      <c r="J3630" s="338"/>
      <c r="L3630" s="338"/>
      <c r="M3630" s="338"/>
      <c r="O3630" s="338"/>
      <c r="P3630" s="338"/>
      <c r="R3630" s="338"/>
    </row>
    <row r="3631" spans="1:18" x14ac:dyDescent="0.2">
      <c r="A3631" t="s">
        <v>402</v>
      </c>
      <c r="B3631" s="243" t="str">
        <f>VLOOKUP(A3631,'Web Based Remittances'!A:C,3,0)</f>
        <v>93p960h</v>
      </c>
      <c r="C3631" t="s">
        <v>289</v>
      </c>
      <c r="D3631" t="s">
        <v>290</v>
      </c>
      <c r="E3631">
        <v>6121600</v>
      </c>
      <c r="F3631" s="338"/>
      <c r="G3631" s="338"/>
    </row>
    <row r="3632" spans="1:18" x14ac:dyDescent="0.2">
      <c r="A3632" t="s">
        <v>402</v>
      </c>
      <c r="B3632" s="243" t="str">
        <f>VLOOKUP(A3632,'Web Based Remittances'!A:C,3,0)</f>
        <v>93p960h</v>
      </c>
      <c r="C3632" t="s">
        <v>291</v>
      </c>
      <c r="D3632" t="s">
        <v>292</v>
      </c>
      <c r="E3632">
        <v>6151110</v>
      </c>
    </row>
    <row r="3633" spans="1:18" x14ac:dyDescent="0.2">
      <c r="A3633" t="s">
        <v>402</v>
      </c>
      <c r="B3633" s="243" t="str">
        <f>VLOOKUP(A3633,'Web Based Remittances'!A:C,3,0)</f>
        <v>93p960h</v>
      </c>
      <c r="C3633" t="s">
        <v>293</v>
      </c>
      <c r="D3633" t="s">
        <v>294</v>
      </c>
      <c r="E3633">
        <v>6140200</v>
      </c>
      <c r="F3633" s="338"/>
      <c r="G3633" s="338"/>
      <c r="H3633" s="338"/>
      <c r="I3633" s="338"/>
      <c r="J3633" s="338"/>
      <c r="L3633" s="338"/>
      <c r="M3633" s="338"/>
      <c r="N3633" s="338"/>
      <c r="O3633" s="338"/>
      <c r="P3633" s="338"/>
      <c r="Q3633" s="338"/>
      <c r="R3633" s="338"/>
    </row>
    <row r="3634" spans="1:18" x14ac:dyDescent="0.2">
      <c r="A3634" t="s">
        <v>402</v>
      </c>
      <c r="B3634" s="243" t="str">
        <f>VLOOKUP(A3634,'Web Based Remittances'!A:C,3,0)</f>
        <v>93p960h</v>
      </c>
      <c r="C3634" t="s">
        <v>295</v>
      </c>
      <c r="D3634" t="s">
        <v>296</v>
      </c>
      <c r="E3634">
        <v>6111000</v>
      </c>
      <c r="F3634" s="338"/>
      <c r="G3634" s="338"/>
      <c r="H3634" s="338"/>
      <c r="I3634" s="338"/>
      <c r="J3634" s="338"/>
    </row>
    <row r="3635" spans="1:18" x14ac:dyDescent="0.2">
      <c r="A3635" t="s">
        <v>402</v>
      </c>
      <c r="B3635" s="243" t="str">
        <f>VLOOKUP(A3635,'Web Based Remittances'!A:C,3,0)</f>
        <v>93p960h</v>
      </c>
      <c r="C3635" t="s">
        <v>297</v>
      </c>
      <c r="D3635" t="s">
        <v>298</v>
      </c>
      <c r="E3635">
        <v>6170100</v>
      </c>
      <c r="F3635" s="338"/>
      <c r="G3635" s="338"/>
      <c r="J3635" s="338"/>
      <c r="L3635" s="338"/>
    </row>
    <row r="3636" spans="1:18" x14ac:dyDescent="0.2">
      <c r="A3636" t="s">
        <v>402</v>
      </c>
      <c r="B3636" s="243" t="str">
        <f>VLOOKUP(A3636,'Web Based Remittances'!A:C,3,0)</f>
        <v>93p960h</v>
      </c>
      <c r="C3636" t="s">
        <v>299</v>
      </c>
      <c r="D3636" t="s">
        <v>300</v>
      </c>
      <c r="E3636">
        <v>6170110</v>
      </c>
      <c r="F3636" s="338"/>
      <c r="G3636" s="338"/>
      <c r="H3636" s="338"/>
      <c r="I3636" s="338"/>
      <c r="J3636" s="338"/>
      <c r="L3636" s="338"/>
      <c r="M3636" s="338"/>
      <c r="N3636" s="338"/>
      <c r="O3636" s="338"/>
      <c r="P3636" s="338"/>
      <c r="Q3636" s="338"/>
      <c r="R3636" s="338"/>
    </row>
    <row r="3637" spans="1:18" x14ac:dyDescent="0.2">
      <c r="A3637" t="s">
        <v>402</v>
      </c>
      <c r="B3637" s="243" t="str">
        <f>VLOOKUP(A3637,'Web Based Remittances'!A:C,3,0)</f>
        <v>93p960h</v>
      </c>
      <c r="C3637" t="s">
        <v>301</v>
      </c>
      <c r="D3637" t="s">
        <v>302</v>
      </c>
      <c r="E3637">
        <v>6181400</v>
      </c>
    </row>
    <row r="3638" spans="1:18" x14ac:dyDescent="0.2">
      <c r="A3638" t="s">
        <v>402</v>
      </c>
      <c r="B3638" s="243" t="str">
        <f>VLOOKUP(A3638,'Web Based Remittances'!A:C,3,0)</f>
        <v>93p960h</v>
      </c>
      <c r="C3638" t="s">
        <v>303</v>
      </c>
      <c r="D3638" t="s">
        <v>304</v>
      </c>
      <c r="E3638">
        <v>6181500</v>
      </c>
    </row>
    <row r="3639" spans="1:18" x14ac:dyDescent="0.2">
      <c r="A3639" t="s">
        <v>402</v>
      </c>
      <c r="B3639" s="243" t="str">
        <f>VLOOKUP(A3639,'Web Based Remittances'!A:C,3,0)</f>
        <v>93p960h</v>
      </c>
      <c r="C3639" t="s">
        <v>305</v>
      </c>
      <c r="D3639" t="s">
        <v>306</v>
      </c>
      <c r="E3639">
        <v>6110610</v>
      </c>
    </row>
    <row r="3640" spans="1:18" x14ac:dyDescent="0.2">
      <c r="A3640" t="s">
        <v>402</v>
      </c>
      <c r="B3640" s="243" t="str">
        <f>VLOOKUP(A3640,'Web Based Remittances'!A:C,3,0)</f>
        <v>93p960h</v>
      </c>
      <c r="C3640" t="s">
        <v>307</v>
      </c>
      <c r="D3640" t="s">
        <v>308</v>
      </c>
      <c r="E3640">
        <v>6122340</v>
      </c>
    </row>
    <row r="3641" spans="1:18" x14ac:dyDescent="0.2">
      <c r="A3641" t="s">
        <v>402</v>
      </c>
      <c r="B3641" s="243" t="str">
        <f>VLOOKUP(A3641,'Web Based Remittances'!A:C,3,0)</f>
        <v>93p960h</v>
      </c>
      <c r="C3641" t="s">
        <v>309</v>
      </c>
      <c r="D3641" t="s">
        <v>310</v>
      </c>
      <c r="E3641">
        <v>4190170</v>
      </c>
      <c r="F3641" s="338"/>
      <c r="J3641" s="338"/>
    </row>
    <row r="3642" spans="1:18" x14ac:dyDescent="0.2">
      <c r="A3642" t="s">
        <v>402</v>
      </c>
      <c r="B3642" s="243" t="str">
        <f>VLOOKUP(A3642,'Web Based Remittances'!A:C,3,0)</f>
        <v>93p960h</v>
      </c>
      <c r="C3642" t="s">
        <v>311</v>
      </c>
      <c r="D3642" t="s">
        <v>312</v>
      </c>
      <c r="E3642">
        <v>4190430</v>
      </c>
    </row>
    <row r="3643" spans="1:18" x14ac:dyDescent="0.2">
      <c r="A3643" t="s">
        <v>402</v>
      </c>
      <c r="B3643" s="243" t="str">
        <f>VLOOKUP(A3643,'Web Based Remittances'!A:C,3,0)</f>
        <v>93p960h</v>
      </c>
      <c r="C3643" t="s">
        <v>313</v>
      </c>
      <c r="D3643" t="s">
        <v>314</v>
      </c>
      <c r="E3643">
        <v>6181510</v>
      </c>
    </row>
    <row r="3644" spans="1:18" x14ac:dyDescent="0.2">
      <c r="A3644" t="s">
        <v>402</v>
      </c>
      <c r="B3644" s="243" t="str">
        <f>VLOOKUP(A3644,'Web Based Remittances'!A:C,3,0)</f>
        <v>93p960h</v>
      </c>
      <c r="C3644" t="s">
        <v>315</v>
      </c>
      <c r="D3644" t="s">
        <v>316</v>
      </c>
      <c r="E3644">
        <v>6180210</v>
      </c>
    </row>
    <row r="3645" spans="1:18" x14ac:dyDescent="0.2">
      <c r="A3645" t="s">
        <v>402</v>
      </c>
      <c r="B3645" s="243" t="str">
        <f>VLOOKUP(A3645,'Web Based Remittances'!A:C,3,0)</f>
        <v>93p960h</v>
      </c>
      <c r="C3645" t="s">
        <v>317</v>
      </c>
      <c r="D3645" t="s">
        <v>318</v>
      </c>
      <c r="E3645">
        <v>6180200</v>
      </c>
    </row>
    <row r="3646" spans="1:18" x14ac:dyDescent="0.2">
      <c r="A3646" t="s">
        <v>402</v>
      </c>
      <c r="B3646" s="243" t="str">
        <f>VLOOKUP(A3646,'Web Based Remittances'!A:C,3,0)</f>
        <v>93p960h</v>
      </c>
      <c r="C3646" t="s">
        <v>319</v>
      </c>
      <c r="D3646" t="s">
        <v>320</v>
      </c>
      <c r="E3646">
        <v>6180230</v>
      </c>
    </row>
    <row r="3647" spans="1:18" x14ac:dyDescent="0.2">
      <c r="A3647" t="s">
        <v>402</v>
      </c>
      <c r="B3647" s="243" t="str">
        <f>VLOOKUP(A3647,'Web Based Remittances'!A:C,3,0)</f>
        <v>93p960h</v>
      </c>
      <c r="C3647" t="s">
        <v>321</v>
      </c>
      <c r="D3647" t="s">
        <v>272</v>
      </c>
      <c r="E3647">
        <v>6180260</v>
      </c>
    </row>
    <row r="3648" spans="1:18" x14ac:dyDescent="0.2">
      <c r="A3648" t="s">
        <v>402</v>
      </c>
      <c r="B3648" s="243" t="str">
        <f>VLOOKUP(A3648,'Web Based Remittances'!A:C,3,0)</f>
        <v>93p960h</v>
      </c>
      <c r="C3648" t="s">
        <v>322</v>
      </c>
      <c r="D3648" t="s">
        <v>323</v>
      </c>
      <c r="E3648">
        <v>6180261</v>
      </c>
    </row>
    <row r="3649" spans="1:5" x14ac:dyDescent="0.2">
      <c r="A3649" t="s">
        <v>402</v>
      </c>
      <c r="B3649" s="243" t="str">
        <f>VLOOKUP(A3649,'Web Based Remittances'!A:C,3,0)</f>
        <v>93p960h</v>
      </c>
      <c r="C3649" t="s">
        <v>324</v>
      </c>
      <c r="D3649" t="s">
        <v>325</v>
      </c>
      <c r="E3649">
        <v>6180262</v>
      </c>
    </row>
    <row r="3650" spans="1:5" x14ac:dyDescent="0.2">
      <c r="A3650" t="s">
        <v>402</v>
      </c>
      <c r="B3650" s="243" t="str">
        <f>VLOOKUP(A3650,'Web Based Remittances'!A:C,3,0)</f>
        <v>93p960h</v>
      </c>
      <c r="C3650" t="s">
        <v>326</v>
      </c>
      <c r="D3650" t="s">
        <v>280</v>
      </c>
      <c r="E3650">
        <v>6180263</v>
      </c>
    </row>
    <row r="3651" spans="1:5" x14ac:dyDescent="0.2">
      <c r="A3651" t="s">
        <v>402</v>
      </c>
      <c r="B3651" s="243" t="str">
        <f>VLOOKUP(A3651,'Web Based Remittances'!A:C,3,0)</f>
        <v>93p960h</v>
      </c>
      <c r="C3651" t="s">
        <v>327</v>
      </c>
      <c r="D3651" t="s">
        <v>328</v>
      </c>
      <c r="E3651">
        <v>6180264</v>
      </c>
    </row>
    <row r="3652" spans="1:5" x14ac:dyDescent="0.2">
      <c r="A3652" t="s">
        <v>403</v>
      </c>
      <c r="B3652" s="243" t="str">
        <f>VLOOKUP(A3652,'Web Based Remittances'!A:C,3,0)</f>
        <v>124s704k</v>
      </c>
      <c r="C3652" t="s">
        <v>200</v>
      </c>
      <c r="D3652" t="s">
        <v>201</v>
      </c>
      <c r="E3652">
        <v>4190105</v>
      </c>
    </row>
    <row r="3653" spans="1:5" x14ac:dyDescent="0.2">
      <c r="A3653" t="s">
        <v>403</v>
      </c>
      <c r="B3653" s="243" t="str">
        <f>VLOOKUP(A3653,'Web Based Remittances'!A:C,3,0)</f>
        <v>124s704k</v>
      </c>
      <c r="C3653" t="s">
        <v>202</v>
      </c>
      <c r="D3653" t="s">
        <v>203</v>
      </c>
      <c r="E3653">
        <v>4190110</v>
      </c>
    </row>
    <row r="3654" spans="1:5" x14ac:dyDescent="0.2">
      <c r="A3654" t="s">
        <v>403</v>
      </c>
      <c r="B3654" s="243" t="str">
        <f>VLOOKUP(A3654,'Web Based Remittances'!A:C,3,0)</f>
        <v>124s704k</v>
      </c>
      <c r="C3654" t="s">
        <v>204</v>
      </c>
      <c r="D3654" t="s">
        <v>205</v>
      </c>
      <c r="E3654">
        <v>4190120</v>
      </c>
    </row>
    <row r="3655" spans="1:5" x14ac:dyDescent="0.2">
      <c r="A3655" t="s">
        <v>403</v>
      </c>
      <c r="B3655" s="243" t="str">
        <f>VLOOKUP(A3655,'Web Based Remittances'!A:C,3,0)</f>
        <v>124s704k</v>
      </c>
      <c r="C3655" t="s">
        <v>206</v>
      </c>
      <c r="D3655" t="s">
        <v>207</v>
      </c>
      <c r="E3655">
        <v>4190140</v>
      </c>
    </row>
    <row r="3656" spans="1:5" x14ac:dyDescent="0.2">
      <c r="A3656" t="s">
        <v>403</v>
      </c>
      <c r="B3656" s="243" t="str">
        <f>VLOOKUP(A3656,'Web Based Remittances'!A:C,3,0)</f>
        <v>124s704k</v>
      </c>
      <c r="C3656" t="s">
        <v>208</v>
      </c>
      <c r="D3656" t="s">
        <v>209</v>
      </c>
      <c r="E3656">
        <v>4190160</v>
      </c>
    </row>
    <row r="3657" spans="1:5" x14ac:dyDescent="0.2">
      <c r="A3657" t="s">
        <v>403</v>
      </c>
      <c r="B3657" s="243" t="str">
        <f>VLOOKUP(A3657,'Web Based Remittances'!A:C,3,0)</f>
        <v>124s704k</v>
      </c>
      <c r="C3657" t="s">
        <v>210</v>
      </c>
      <c r="D3657" t="s">
        <v>211</v>
      </c>
      <c r="E3657">
        <v>4190390</v>
      </c>
    </row>
    <row r="3658" spans="1:5" x14ac:dyDescent="0.2">
      <c r="A3658" t="s">
        <v>403</v>
      </c>
      <c r="B3658" s="243" t="str">
        <f>VLOOKUP(A3658,'Web Based Remittances'!A:C,3,0)</f>
        <v>124s704k</v>
      </c>
      <c r="C3658" t="s">
        <v>212</v>
      </c>
      <c r="D3658" t="s">
        <v>213</v>
      </c>
      <c r="E3658">
        <v>4191900</v>
      </c>
    </row>
    <row r="3659" spans="1:5" x14ac:dyDescent="0.2">
      <c r="A3659" t="s">
        <v>403</v>
      </c>
      <c r="B3659" s="243" t="str">
        <f>VLOOKUP(A3659,'Web Based Remittances'!A:C,3,0)</f>
        <v>124s704k</v>
      </c>
      <c r="C3659" t="s">
        <v>214</v>
      </c>
      <c r="D3659" t="s">
        <v>215</v>
      </c>
      <c r="E3659">
        <v>4191100</v>
      </c>
    </row>
    <row r="3660" spans="1:5" x14ac:dyDescent="0.2">
      <c r="A3660" t="s">
        <v>403</v>
      </c>
      <c r="B3660" s="243" t="str">
        <f>VLOOKUP(A3660,'Web Based Remittances'!A:C,3,0)</f>
        <v>124s704k</v>
      </c>
      <c r="C3660" t="s">
        <v>216</v>
      </c>
      <c r="D3660" t="s">
        <v>217</v>
      </c>
      <c r="E3660">
        <v>4191110</v>
      </c>
    </row>
    <row r="3661" spans="1:5" x14ac:dyDescent="0.2">
      <c r="A3661" t="s">
        <v>403</v>
      </c>
      <c r="B3661" s="243" t="str">
        <f>VLOOKUP(A3661,'Web Based Remittances'!A:C,3,0)</f>
        <v>124s704k</v>
      </c>
      <c r="C3661" t="s">
        <v>218</v>
      </c>
      <c r="D3661" t="s">
        <v>219</v>
      </c>
      <c r="E3661">
        <v>4191600</v>
      </c>
    </row>
    <row r="3662" spans="1:5" x14ac:dyDescent="0.2">
      <c r="A3662" t="s">
        <v>403</v>
      </c>
      <c r="B3662" s="243" t="str">
        <f>VLOOKUP(A3662,'Web Based Remittances'!A:C,3,0)</f>
        <v>124s704k</v>
      </c>
      <c r="C3662" t="s">
        <v>220</v>
      </c>
      <c r="D3662" t="s">
        <v>221</v>
      </c>
      <c r="E3662">
        <v>4191610</v>
      </c>
    </row>
    <row r="3663" spans="1:5" x14ac:dyDescent="0.2">
      <c r="A3663" t="s">
        <v>403</v>
      </c>
      <c r="B3663" s="243" t="str">
        <f>VLOOKUP(A3663,'Web Based Remittances'!A:C,3,0)</f>
        <v>124s704k</v>
      </c>
      <c r="C3663" t="s">
        <v>222</v>
      </c>
      <c r="D3663" t="s">
        <v>223</v>
      </c>
      <c r="E3663">
        <v>4190410</v>
      </c>
    </row>
    <row r="3664" spans="1:5" x14ac:dyDescent="0.2">
      <c r="A3664" t="s">
        <v>403</v>
      </c>
      <c r="B3664" s="243" t="str">
        <f>VLOOKUP(A3664,'Web Based Remittances'!A:C,3,0)</f>
        <v>124s704k</v>
      </c>
      <c r="C3664" t="s">
        <v>224</v>
      </c>
      <c r="D3664" t="s">
        <v>225</v>
      </c>
      <c r="E3664">
        <v>4190420</v>
      </c>
    </row>
    <row r="3665" spans="1:5" x14ac:dyDescent="0.2">
      <c r="A3665" t="s">
        <v>403</v>
      </c>
      <c r="B3665" s="243" t="str">
        <f>VLOOKUP(A3665,'Web Based Remittances'!A:C,3,0)</f>
        <v>124s704k</v>
      </c>
      <c r="C3665" t="s">
        <v>226</v>
      </c>
      <c r="D3665" t="s">
        <v>227</v>
      </c>
      <c r="E3665">
        <v>4190200</v>
      </c>
    </row>
    <row r="3666" spans="1:5" x14ac:dyDescent="0.2">
      <c r="A3666" t="s">
        <v>403</v>
      </c>
      <c r="B3666" s="243" t="str">
        <f>VLOOKUP(A3666,'Web Based Remittances'!A:C,3,0)</f>
        <v>124s704k</v>
      </c>
      <c r="C3666" t="s">
        <v>228</v>
      </c>
      <c r="D3666" t="s">
        <v>229</v>
      </c>
      <c r="E3666">
        <v>4190386</v>
      </c>
    </row>
    <row r="3667" spans="1:5" x14ac:dyDescent="0.2">
      <c r="A3667" t="s">
        <v>403</v>
      </c>
      <c r="B3667" s="243" t="str">
        <f>VLOOKUP(A3667,'Web Based Remittances'!A:C,3,0)</f>
        <v>124s704k</v>
      </c>
      <c r="C3667" t="s">
        <v>230</v>
      </c>
      <c r="D3667" t="s">
        <v>231</v>
      </c>
      <c r="E3667">
        <v>4190387</v>
      </c>
    </row>
    <row r="3668" spans="1:5" x14ac:dyDescent="0.2">
      <c r="A3668" t="s">
        <v>403</v>
      </c>
      <c r="B3668" s="243" t="str">
        <f>VLOOKUP(A3668,'Web Based Remittances'!A:C,3,0)</f>
        <v>124s704k</v>
      </c>
      <c r="C3668" t="s">
        <v>232</v>
      </c>
      <c r="D3668" t="s">
        <v>233</v>
      </c>
      <c r="E3668">
        <v>4190388</v>
      </c>
    </row>
    <row r="3669" spans="1:5" x14ac:dyDescent="0.2">
      <c r="A3669" t="s">
        <v>403</v>
      </c>
      <c r="B3669" s="243" t="str">
        <f>VLOOKUP(A3669,'Web Based Remittances'!A:C,3,0)</f>
        <v>124s704k</v>
      </c>
      <c r="C3669" t="s">
        <v>234</v>
      </c>
      <c r="D3669" t="s">
        <v>235</v>
      </c>
      <c r="E3669">
        <v>4190380</v>
      </c>
    </row>
    <row r="3670" spans="1:5" x14ac:dyDescent="0.2">
      <c r="A3670" t="s">
        <v>403</v>
      </c>
      <c r="B3670" s="243" t="str">
        <f>VLOOKUP(A3670,'Web Based Remittances'!A:C,3,0)</f>
        <v>124s704k</v>
      </c>
      <c r="C3670" t="s">
        <v>236</v>
      </c>
      <c r="D3670" t="s">
        <v>237</v>
      </c>
      <c r="E3670">
        <v>4190205</v>
      </c>
    </row>
    <row r="3671" spans="1:5" x14ac:dyDescent="0.2">
      <c r="A3671" t="s">
        <v>403</v>
      </c>
      <c r="B3671" s="243" t="str">
        <f>VLOOKUP(A3671,'Web Based Remittances'!A:C,3,0)</f>
        <v>124s704k</v>
      </c>
      <c r="C3671" t="s">
        <v>238</v>
      </c>
      <c r="D3671" t="s">
        <v>239</v>
      </c>
      <c r="E3671">
        <v>4190210</v>
      </c>
    </row>
    <row r="3672" spans="1:5" x14ac:dyDescent="0.2">
      <c r="A3672" t="s">
        <v>403</v>
      </c>
      <c r="B3672" s="243" t="str">
        <f>VLOOKUP(A3672,'Web Based Remittances'!A:C,3,0)</f>
        <v>124s704k</v>
      </c>
      <c r="C3672" t="s">
        <v>14</v>
      </c>
      <c r="D3672" t="s">
        <v>240</v>
      </c>
      <c r="E3672">
        <v>6110000</v>
      </c>
    </row>
    <row r="3673" spans="1:5" x14ac:dyDescent="0.2">
      <c r="A3673" t="s">
        <v>403</v>
      </c>
      <c r="B3673" s="243" t="str">
        <f>VLOOKUP(A3673,'Web Based Remittances'!A:C,3,0)</f>
        <v>124s704k</v>
      </c>
      <c r="C3673" t="s">
        <v>23</v>
      </c>
      <c r="D3673" t="s">
        <v>241</v>
      </c>
      <c r="E3673">
        <v>6110020</v>
      </c>
    </row>
    <row r="3674" spans="1:5" x14ac:dyDescent="0.2">
      <c r="A3674" t="s">
        <v>403</v>
      </c>
      <c r="B3674" s="243" t="str">
        <f>VLOOKUP(A3674,'Web Based Remittances'!A:C,3,0)</f>
        <v>124s704k</v>
      </c>
      <c r="C3674" t="s">
        <v>31</v>
      </c>
      <c r="D3674" t="s">
        <v>242</v>
      </c>
      <c r="E3674">
        <v>6110600</v>
      </c>
    </row>
    <row r="3675" spans="1:5" x14ac:dyDescent="0.2">
      <c r="A3675" t="s">
        <v>403</v>
      </c>
      <c r="B3675" s="243" t="str">
        <f>VLOOKUP(A3675,'Web Based Remittances'!A:C,3,0)</f>
        <v>124s704k</v>
      </c>
      <c r="C3675" t="s">
        <v>38</v>
      </c>
      <c r="D3675" t="s">
        <v>243</v>
      </c>
      <c r="E3675">
        <v>6110720</v>
      </c>
    </row>
    <row r="3676" spans="1:5" x14ac:dyDescent="0.2">
      <c r="A3676" t="s">
        <v>403</v>
      </c>
      <c r="B3676" s="243" t="str">
        <f>VLOOKUP(A3676,'Web Based Remittances'!A:C,3,0)</f>
        <v>124s704k</v>
      </c>
      <c r="C3676" t="s">
        <v>42</v>
      </c>
      <c r="D3676" t="s">
        <v>244</v>
      </c>
      <c r="E3676">
        <v>6110860</v>
      </c>
    </row>
    <row r="3677" spans="1:5" x14ac:dyDescent="0.2">
      <c r="A3677" t="s">
        <v>403</v>
      </c>
      <c r="B3677" s="243" t="str">
        <f>VLOOKUP(A3677,'Web Based Remittances'!A:C,3,0)</f>
        <v>124s704k</v>
      </c>
      <c r="C3677" t="s">
        <v>46</v>
      </c>
      <c r="D3677" t="s">
        <v>245</v>
      </c>
      <c r="E3677">
        <v>6110800</v>
      </c>
    </row>
    <row r="3678" spans="1:5" x14ac:dyDescent="0.2">
      <c r="A3678" t="s">
        <v>403</v>
      </c>
      <c r="B3678" s="243" t="str">
        <f>VLOOKUP(A3678,'Web Based Remittances'!A:C,3,0)</f>
        <v>124s704k</v>
      </c>
      <c r="C3678" t="s">
        <v>50</v>
      </c>
      <c r="D3678" t="s">
        <v>246</v>
      </c>
      <c r="E3678">
        <v>6110640</v>
      </c>
    </row>
    <row r="3679" spans="1:5" x14ac:dyDescent="0.2">
      <c r="A3679" t="s">
        <v>403</v>
      </c>
      <c r="B3679" s="243" t="str">
        <f>VLOOKUP(A3679,'Web Based Remittances'!A:C,3,0)</f>
        <v>124s704k</v>
      </c>
      <c r="C3679" t="s">
        <v>247</v>
      </c>
      <c r="D3679" t="s">
        <v>248</v>
      </c>
      <c r="E3679">
        <v>6116300</v>
      </c>
    </row>
    <row r="3680" spans="1:5" x14ac:dyDescent="0.2">
      <c r="A3680" t="s">
        <v>403</v>
      </c>
      <c r="B3680" s="243" t="str">
        <f>VLOOKUP(A3680,'Web Based Remittances'!A:C,3,0)</f>
        <v>124s704k</v>
      </c>
      <c r="C3680" t="s">
        <v>249</v>
      </c>
      <c r="D3680" t="s">
        <v>250</v>
      </c>
      <c r="E3680">
        <v>6116200</v>
      </c>
    </row>
    <row r="3681" spans="1:5" x14ac:dyDescent="0.2">
      <c r="A3681" t="s">
        <v>403</v>
      </c>
      <c r="B3681" s="243" t="str">
        <f>VLOOKUP(A3681,'Web Based Remittances'!A:C,3,0)</f>
        <v>124s704k</v>
      </c>
      <c r="C3681" t="s">
        <v>251</v>
      </c>
      <c r="D3681" t="s">
        <v>252</v>
      </c>
      <c r="E3681">
        <v>6116610</v>
      </c>
    </row>
    <row r="3682" spans="1:5" x14ac:dyDescent="0.2">
      <c r="A3682" t="s">
        <v>403</v>
      </c>
      <c r="B3682" s="243" t="str">
        <f>VLOOKUP(A3682,'Web Based Remittances'!A:C,3,0)</f>
        <v>124s704k</v>
      </c>
      <c r="C3682" t="s">
        <v>253</v>
      </c>
      <c r="D3682" t="s">
        <v>254</v>
      </c>
      <c r="E3682">
        <v>6116600</v>
      </c>
    </row>
    <row r="3683" spans="1:5" x14ac:dyDescent="0.2">
      <c r="A3683" t="s">
        <v>403</v>
      </c>
      <c r="B3683" s="243" t="str">
        <f>VLOOKUP(A3683,'Web Based Remittances'!A:C,3,0)</f>
        <v>124s704k</v>
      </c>
      <c r="C3683" t="s">
        <v>255</v>
      </c>
      <c r="D3683" t="s">
        <v>256</v>
      </c>
      <c r="E3683">
        <v>6121000</v>
      </c>
    </row>
    <row r="3684" spans="1:5" x14ac:dyDescent="0.2">
      <c r="A3684" t="s">
        <v>403</v>
      </c>
      <c r="B3684" s="243" t="str">
        <f>VLOOKUP(A3684,'Web Based Remittances'!A:C,3,0)</f>
        <v>124s704k</v>
      </c>
      <c r="C3684" t="s">
        <v>257</v>
      </c>
      <c r="D3684" t="s">
        <v>258</v>
      </c>
      <c r="E3684">
        <v>6122310</v>
      </c>
    </row>
    <row r="3685" spans="1:5" x14ac:dyDescent="0.2">
      <c r="A3685" t="s">
        <v>403</v>
      </c>
      <c r="B3685" s="243" t="str">
        <f>VLOOKUP(A3685,'Web Based Remittances'!A:C,3,0)</f>
        <v>124s704k</v>
      </c>
      <c r="C3685" t="s">
        <v>259</v>
      </c>
      <c r="D3685" t="s">
        <v>260</v>
      </c>
      <c r="E3685">
        <v>6122110</v>
      </c>
    </row>
    <row r="3686" spans="1:5" x14ac:dyDescent="0.2">
      <c r="A3686" t="s">
        <v>403</v>
      </c>
      <c r="B3686" s="243" t="str">
        <f>VLOOKUP(A3686,'Web Based Remittances'!A:C,3,0)</f>
        <v>124s704k</v>
      </c>
      <c r="C3686" t="s">
        <v>261</v>
      </c>
      <c r="D3686" t="s">
        <v>262</v>
      </c>
      <c r="E3686">
        <v>6120800</v>
      </c>
    </row>
    <row r="3687" spans="1:5" x14ac:dyDescent="0.2">
      <c r="A3687" t="s">
        <v>403</v>
      </c>
      <c r="B3687" s="243" t="str">
        <f>VLOOKUP(A3687,'Web Based Remittances'!A:C,3,0)</f>
        <v>124s704k</v>
      </c>
      <c r="C3687" t="s">
        <v>263</v>
      </c>
      <c r="D3687" t="s">
        <v>264</v>
      </c>
      <c r="E3687">
        <v>6120220</v>
      </c>
    </row>
    <row r="3688" spans="1:5" x14ac:dyDescent="0.2">
      <c r="A3688" t="s">
        <v>403</v>
      </c>
      <c r="B3688" s="243" t="str">
        <f>VLOOKUP(A3688,'Web Based Remittances'!A:C,3,0)</f>
        <v>124s704k</v>
      </c>
      <c r="C3688" t="s">
        <v>265</v>
      </c>
      <c r="D3688" t="s">
        <v>266</v>
      </c>
      <c r="E3688">
        <v>6120600</v>
      </c>
    </row>
    <row r="3689" spans="1:5" x14ac:dyDescent="0.2">
      <c r="A3689" t="s">
        <v>403</v>
      </c>
      <c r="B3689" s="243" t="str">
        <f>VLOOKUP(A3689,'Web Based Remittances'!A:C,3,0)</f>
        <v>124s704k</v>
      </c>
      <c r="C3689" t="s">
        <v>267</v>
      </c>
      <c r="D3689" t="s">
        <v>268</v>
      </c>
      <c r="E3689">
        <v>6120400</v>
      </c>
    </row>
    <row r="3690" spans="1:5" x14ac:dyDescent="0.2">
      <c r="A3690" t="s">
        <v>403</v>
      </c>
      <c r="B3690" s="243" t="str">
        <f>VLOOKUP(A3690,'Web Based Remittances'!A:C,3,0)</f>
        <v>124s704k</v>
      </c>
      <c r="C3690" t="s">
        <v>269</v>
      </c>
      <c r="D3690" t="s">
        <v>270</v>
      </c>
      <c r="E3690">
        <v>6140130</v>
      </c>
    </row>
    <row r="3691" spans="1:5" x14ac:dyDescent="0.2">
      <c r="A3691" t="s">
        <v>403</v>
      </c>
      <c r="B3691" s="243" t="str">
        <f>VLOOKUP(A3691,'Web Based Remittances'!A:C,3,0)</f>
        <v>124s704k</v>
      </c>
      <c r="C3691" t="s">
        <v>271</v>
      </c>
      <c r="D3691" t="s">
        <v>272</v>
      </c>
      <c r="E3691">
        <v>6142460</v>
      </c>
    </row>
    <row r="3692" spans="1:5" x14ac:dyDescent="0.2">
      <c r="A3692" t="s">
        <v>403</v>
      </c>
      <c r="B3692" s="243" t="str">
        <f>VLOOKUP(A3692,'Web Based Remittances'!A:C,3,0)</f>
        <v>124s704k</v>
      </c>
      <c r="C3692" t="s">
        <v>273</v>
      </c>
      <c r="D3692" t="s">
        <v>274</v>
      </c>
      <c r="E3692">
        <v>6142431</v>
      </c>
    </row>
    <row r="3693" spans="1:5" x14ac:dyDescent="0.2">
      <c r="A3693" t="s">
        <v>403</v>
      </c>
      <c r="B3693" s="243" t="str">
        <f>VLOOKUP(A3693,'Web Based Remittances'!A:C,3,0)</f>
        <v>124s704k</v>
      </c>
      <c r="C3693" t="s">
        <v>275</v>
      </c>
      <c r="D3693" t="s">
        <v>276</v>
      </c>
      <c r="E3693">
        <v>6142432</v>
      </c>
    </row>
    <row r="3694" spans="1:5" x14ac:dyDescent="0.2">
      <c r="A3694" t="s">
        <v>403</v>
      </c>
      <c r="B3694" s="243" t="str">
        <f>VLOOKUP(A3694,'Web Based Remittances'!A:C,3,0)</f>
        <v>124s704k</v>
      </c>
      <c r="C3694" t="s">
        <v>277</v>
      </c>
      <c r="D3694" t="s">
        <v>278</v>
      </c>
      <c r="E3694">
        <v>6142430</v>
      </c>
    </row>
    <row r="3695" spans="1:5" x14ac:dyDescent="0.2">
      <c r="A3695" t="s">
        <v>403</v>
      </c>
      <c r="B3695" s="243" t="str">
        <f>VLOOKUP(A3695,'Web Based Remittances'!A:C,3,0)</f>
        <v>124s704k</v>
      </c>
      <c r="C3695" t="s">
        <v>279</v>
      </c>
      <c r="D3695" t="s">
        <v>280</v>
      </c>
      <c r="E3695">
        <v>6142433</v>
      </c>
    </row>
    <row r="3696" spans="1:5" x14ac:dyDescent="0.2">
      <c r="A3696" t="s">
        <v>403</v>
      </c>
      <c r="B3696" s="243" t="str">
        <f>VLOOKUP(A3696,'Web Based Remittances'!A:C,3,0)</f>
        <v>124s704k</v>
      </c>
      <c r="C3696" t="s">
        <v>281</v>
      </c>
      <c r="D3696" t="s">
        <v>282</v>
      </c>
      <c r="E3696">
        <v>6142440</v>
      </c>
    </row>
    <row r="3697" spans="1:5" x14ac:dyDescent="0.2">
      <c r="A3697" t="s">
        <v>403</v>
      </c>
      <c r="B3697" s="243" t="str">
        <f>VLOOKUP(A3697,'Web Based Remittances'!A:C,3,0)</f>
        <v>124s704k</v>
      </c>
      <c r="C3697" t="s">
        <v>283</v>
      </c>
      <c r="D3697" t="s">
        <v>284</v>
      </c>
      <c r="E3697">
        <v>6142434</v>
      </c>
    </row>
    <row r="3698" spans="1:5" x14ac:dyDescent="0.2">
      <c r="A3698" t="s">
        <v>403</v>
      </c>
      <c r="B3698" s="243" t="str">
        <f>VLOOKUP(A3698,'Web Based Remittances'!A:C,3,0)</f>
        <v>124s704k</v>
      </c>
      <c r="C3698" t="s">
        <v>285</v>
      </c>
      <c r="D3698" t="s">
        <v>286</v>
      </c>
      <c r="E3698">
        <v>6146100</v>
      </c>
    </row>
    <row r="3699" spans="1:5" x14ac:dyDescent="0.2">
      <c r="A3699" t="s">
        <v>403</v>
      </c>
      <c r="B3699" s="243" t="str">
        <f>VLOOKUP(A3699,'Web Based Remittances'!A:C,3,0)</f>
        <v>124s704k</v>
      </c>
      <c r="C3699" t="s">
        <v>287</v>
      </c>
      <c r="D3699" t="s">
        <v>288</v>
      </c>
      <c r="E3699">
        <v>6140000</v>
      </c>
    </row>
    <row r="3700" spans="1:5" x14ac:dyDescent="0.2">
      <c r="A3700" t="s">
        <v>403</v>
      </c>
      <c r="B3700" s="243" t="str">
        <f>VLOOKUP(A3700,'Web Based Remittances'!A:C,3,0)</f>
        <v>124s704k</v>
      </c>
      <c r="C3700" t="s">
        <v>289</v>
      </c>
      <c r="D3700" t="s">
        <v>290</v>
      </c>
      <c r="E3700">
        <v>6121600</v>
      </c>
    </row>
    <row r="3701" spans="1:5" x14ac:dyDescent="0.2">
      <c r="A3701" t="s">
        <v>403</v>
      </c>
      <c r="B3701" s="243" t="str">
        <f>VLOOKUP(A3701,'Web Based Remittances'!A:C,3,0)</f>
        <v>124s704k</v>
      </c>
      <c r="C3701" t="s">
        <v>291</v>
      </c>
      <c r="D3701" t="s">
        <v>292</v>
      </c>
      <c r="E3701">
        <v>6151110</v>
      </c>
    </row>
    <row r="3702" spans="1:5" x14ac:dyDescent="0.2">
      <c r="A3702" t="s">
        <v>403</v>
      </c>
      <c r="B3702" s="243" t="str">
        <f>VLOOKUP(A3702,'Web Based Remittances'!A:C,3,0)</f>
        <v>124s704k</v>
      </c>
      <c r="C3702" t="s">
        <v>293</v>
      </c>
      <c r="D3702" t="s">
        <v>294</v>
      </c>
      <c r="E3702">
        <v>6140200</v>
      </c>
    </row>
    <row r="3703" spans="1:5" x14ac:dyDescent="0.2">
      <c r="A3703" t="s">
        <v>403</v>
      </c>
      <c r="B3703" s="243" t="str">
        <f>VLOOKUP(A3703,'Web Based Remittances'!A:C,3,0)</f>
        <v>124s704k</v>
      </c>
      <c r="C3703" t="s">
        <v>295</v>
      </c>
      <c r="D3703" t="s">
        <v>296</v>
      </c>
      <c r="E3703">
        <v>6111000</v>
      </c>
    </row>
    <row r="3704" spans="1:5" x14ac:dyDescent="0.2">
      <c r="A3704" t="s">
        <v>403</v>
      </c>
      <c r="B3704" s="243" t="str">
        <f>VLOOKUP(A3704,'Web Based Remittances'!A:C,3,0)</f>
        <v>124s704k</v>
      </c>
      <c r="C3704" t="s">
        <v>297</v>
      </c>
      <c r="D3704" t="s">
        <v>298</v>
      </c>
      <c r="E3704">
        <v>6170100</v>
      </c>
    </row>
    <row r="3705" spans="1:5" x14ac:dyDescent="0.2">
      <c r="A3705" t="s">
        <v>403</v>
      </c>
      <c r="B3705" s="243" t="str">
        <f>VLOOKUP(A3705,'Web Based Remittances'!A:C,3,0)</f>
        <v>124s704k</v>
      </c>
      <c r="C3705" t="s">
        <v>299</v>
      </c>
      <c r="D3705" t="s">
        <v>300</v>
      </c>
      <c r="E3705">
        <v>6170110</v>
      </c>
    </row>
    <row r="3706" spans="1:5" x14ac:dyDescent="0.2">
      <c r="A3706" t="s">
        <v>403</v>
      </c>
      <c r="B3706" s="243" t="str">
        <f>VLOOKUP(A3706,'Web Based Remittances'!A:C,3,0)</f>
        <v>124s704k</v>
      </c>
      <c r="C3706" t="s">
        <v>301</v>
      </c>
      <c r="D3706" t="s">
        <v>302</v>
      </c>
      <c r="E3706">
        <v>6181400</v>
      </c>
    </row>
    <row r="3707" spans="1:5" x14ac:dyDescent="0.2">
      <c r="A3707" t="s">
        <v>403</v>
      </c>
      <c r="B3707" s="243" t="str">
        <f>VLOOKUP(A3707,'Web Based Remittances'!A:C,3,0)</f>
        <v>124s704k</v>
      </c>
      <c r="C3707" t="s">
        <v>303</v>
      </c>
      <c r="D3707" t="s">
        <v>304</v>
      </c>
      <c r="E3707">
        <v>6181500</v>
      </c>
    </row>
    <row r="3708" spans="1:5" x14ac:dyDescent="0.2">
      <c r="A3708" t="s">
        <v>403</v>
      </c>
      <c r="B3708" s="243" t="str">
        <f>VLOOKUP(A3708,'Web Based Remittances'!A:C,3,0)</f>
        <v>124s704k</v>
      </c>
      <c r="C3708" t="s">
        <v>305</v>
      </c>
      <c r="D3708" t="s">
        <v>306</v>
      </c>
      <c r="E3708">
        <v>6110610</v>
      </c>
    </row>
    <row r="3709" spans="1:5" x14ac:dyDescent="0.2">
      <c r="A3709" t="s">
        <v>403</v>
      </c>
      <c r="B3709" s="243" t="str">
        <f>VLOOKUP(A3709,'Web Based Remittances'!A:C,3,0)</f>
        <v>124s704k</v>
      </c>
      <c r="C3709" t="s">
        <v>307</v>
      </c>
      <c r="D3709" t="s">
        <v>308</v>
      </c>
      <c r="E3709">
        <v>6122340</v>
      </c>
    </row>
    <row r="3710" spans="1:5" x14ac:dyDescent="0.2">
      <c r="A3710" t="s">
        <v>403</v>
      </c>
      <c r="B3710" s="243" t="str">
        <f>VLOOKUP(A3710,'Web Based Remittances'!A:C,3,0)</f>
        <v>124s704k</v>
      </c>
      <c r="C3710" t="s">
        <v>309</v>
      </c>
      <c r="D3710" t="s">
        <v>310</v>
      </c>
      <c r="E3710">
        <v>4190170</v>
      </c>
    </row>
    <row r="3711" spans="1:5" x14ac:dyDescent="0.2">
      <c r="A3711" t="s">
        <v>403</v>
      </c>
      <c r="B3711" s="243" t="str">
        <f>VLOOKUP(A3711,'Web Based Remittances'!A:C,3,0)</f>
        <v>124s704k</v>
      </c>
      <c r="C3711" t="s">
        <v>311</v>
      </c>
      <c r="D3711" t="s">
        <v>312</v>
      </c>
      <c r="E3711">
        <v>4190430</v>
      </c>
    </row>
    <row r="3712" spans="1:5" x14ac:dyDescent="0.2">
      <c r="A3712" t="s">
        <v>403</v>
      </c>
      <c r="B3712" s="243" t="str">
        <f>VLOOKUP(A3712,'Web Based Remittances'!A:C,3,0)</f>
        <v>124s704k</v>
      </c>
      <c r="C3712" t="s">
        <v>313</v>
      </c>
      <c r="D3712" t="s">
        <v>314</v>
      </c>
      <c r="E3712">
        <v>6181510</v>
      </c>
    </row>
    <row r="3713" spans="1:5" x14ac:dyDescent="0.2">
      <c r="A3713" t="s">
        <v>403</v>
      </c>
      <c r="B3713" s="243" t="str">
        <f>VLOOKUP(A3713,'Web Based Remittances'!A:C,3,0)</f>
        <v>124s704k</v>
      </c>
      <c r="C3713" t="s">
        <v>315</v>
      </c>
      <c r="D3713" t="s">
        <v>316</v>
      </c>
      <c r="E3713">
        <v>6180210</v>
      </c>
    </row>
    <row r="3714" spans="1:5" x14ac:dyDescent="0.2">
      <c r="A3714" t="s">
        <v>403</v>
      </c>
      <c r="B3714" s="243" t="str">
        <f>VLOOKUP(A3714,'Web Based Remittances'!A:C,3,0)</f>
        <v>124s704k</v>
      </c>
      <c r="C3714" t="s">
        <v>317</v>
      </c>
      <c r="D3714" t="s">
        <v>318</v>
      </c>
      <c r="E3714">
        <v>6180200</v>
      </c>
    </row>
    <row r="3715" spans="1:5" x14ac:dyDescent="0.2">
      <c r="A3715" t="s">
        <v>403</v>
      </c>
      <c r="B3715" s="243" t="str">
        <f>VLOOKUP(A3715,'Web Based Remittances'!A:C,3,0)</f>
        <v>124s704k</v>
      </c>
      <c r="C3715" t="s">
        <v>319</v>
      </c>
      <c r="D3715" t="s">
        <v>320</v>
      </c>
      <c r="E3715">
        <v>6180230</v>
      </c>
    </row>
    <row r="3716" spans="1:5" x14ac:dyDescent="0.2">
      <c r="A3716" t="s">
        <v>403</v>
      </c>
      <c r="B3716" s="243" t="str">
        <f>VLOOKUP(A3716,'Web Based Remittances'!A:C,3,0)</f>
        <v>124s704k</v>
      </c>
      <c r="C3716" t="s">
        <v>321</v>
      </c>
      <c r="D3716" t="s">
        <v>272</v>
      </c>
      <c r="E3716">
        <v>6180260</v>
      </c>
    </row>
    <row r="3717" spans="1:5" x14ac:dyDescent="0.2">
      <c r="A3717" t="s">
        <v>403</v>
      </c>
      <c r="B3717" s="243" t="str">
        <f>VLOOKUP(A3717,'Web Based Remittances'!A:C,3,0)</f>
        <v>124s704k</v>
      </c>
      <c r="C3717" t="s">
        <v>322</v>
      </c>
      <c r="D3717" t="s">
        <v>323</v>
      </c>
      <c r="E3717">
        <v>6180261</v>
      </c>
    </row>
    <row r="3718" spans="1:5" x14ac:dyDescent="0.2">
      <c r="A3718" t="s">
        <v>403</v>
      </c>
      <c r="B3718" s="243" t="str">
        <f>VLOOKUP(A3718,'Web Based Remittances'!A:C,3,0)</f>
        <v>124s704k</v>
      </c>
      <c r="C3718" t="s">
        <v>324</v>
      </c>
      <c r="D3718" t="s">
        <v>325</v>
      </c>
      <c r="E3718">
        <v>6180262</v>
      </c>
    </row>
    <row r="3719" spans="1:5" x14ac:dyDescent="0.2">
      <c r="A3719" t="s">
        <v>403</v>
      </c>
      <c r="B3719" s="243" t="str">
        <f>VLOOKUP(A3719,'Web Based Remittances'!A:C,3,0)</f>
        <v>124s704k</v>
      </c>
      <c r="C3719" t="s">
        <v>326</v>
      </c>
      <c r="D3719" t="s">
        <v>280</v>
      </c>
      <c r="E3719">
        <v>6180263</v>
      </c>
    </row>
    <row r="3720" spans="1:5" x14ac:dyDescent="0.2">
      <c r="A3720" t="s">
        <v>403</v>
      </c>
      <c r="B3720" s="243" t="str">
        <f>VLOOKUP(A3720,'Web Based Remittances'!A:C,3,0)</f>
        <v>124s704k</v>
      </c>
      <c r="C3720" t="s">
        <v>327</v>
      </c>
      <c r="D3720" t="s">
        <v>328</v>
      </c>
      <c r="E3720">
        <v>6180264</v>
      </c>
    </row>
    <row r="3721" spans="1:5" x14ac:dyDescent="0.2">
      <c r="A3721" t="s">
        <v>404</v>
      </c>
      <c r="B3721" s="243" t="str">
        <f>VLOOKUP(A3721,'Web Based Remittances'!A:C,3,0)</f>
        <v>424w108l</v>
      </c>
      <c r="C3721" t="s">
        <v>200</v>
      </c>
      <c r="D3721" t="s">
        <v>201</v>
      </c>
      <c r="E3721">
        <v>4190105</v>
      </c>
    </row>
    <row r="3722" spans="1:5" x14ac:dyDescent="0.2">
      <c r="A3722" t="s">
        <v>404</v>
      </c>
      <c r="B3722" s="243" t="str">
        <f>VLOOKUP(A3722,'Web Based Remittances'!A:C,3,0)</f>
        <v>424w108l</v>
      </c>
      <c r="C3722" t="s">
        <v>202</v>
      </c>
      <c r="D3722" t="s">
        <v>203</v>
      </c>
      <c r="E3722">
        <v>4190110</v>
      </c>
    </row>
    <row r="3723" spans="1:5" x14ac:dyDescent="0.2">
      <c r="A3723" t="s">
        <v>404</v>
      </c>
      <c r="B3723" s="243" t="str">
        <f>VLOOKUP(A3723,'Web Based Remittances'!A:C,3,0)</f>
        <v>424w108l</v>
      </c>
      <c r="C3723" t="s">
        <v>204</v>
      </c>
      <c r="D3723" t="s">
        <v>205</v>
      </c>
      <c r="E3723">
        <v>4190120</v>
      </c>
    </row>
    <row r="3724" spans="1:5" x14ac:dyDescent="0.2">
      <c r="A3724" t="s">
        <v>404</v>
      </c>
      <c r="B3724" s="243" t="str">
        <f>VLOOKUP(A3724,'Web Based Remittances'!A:C,3,0)</f>
        <v>424w108l</v>
      </c>
      <c r="C3724" t="s">
        <v>206</v>
      </c>
      <c r="D3724" t="s">
        <v>207</v>
      </c>
      <c r="E3724">
        <v>4190140</v>
      </c>
    </row>
    <row r="3725" spans="1:5" x14ac:dyDescent="0.2">
      <c r="A3725" t="s">
        <v>404</v>
      </c>
      <c r="B3725" s="243" t="str">
        <f>VLOOKUP(A3725,'Web Based Remittances'!A:C,3,0)</f>
        <v>424w108l</v>
      </c>
      <c r="C3725" t="s">
        <v>208</v>
      </c>
      <c r="D3725" t="s">
        <v>209</v>
      </c>
      <c r="E3725">
        <v>4190160</v>
      </c>
    </row>
    <row r="3726" spans="1:5" x14ac:dyDescent="0.2">
      <c r="A3726" t="s">
        <v>404</v>
      </c>
      <c r="B3726" s="243" t="str">
        <f>VLOOKUP(A3726,'Web Based Remittances'!A:C,3,0)</f>
        <v>424w108l</v>
      </c>
      <c r="C3726" t="s">
        <v>210</v>
      </c>
      <c r="D3726" t="s">
        <v>211</v>
      </c>
      <c r="E3726">
        <v>4190390</v>
      </c>
    </row>
    <row r="3727" spans="1:5" x14ac:dyDescent="0.2">
      <c r="A3727" t="s">
        <v>404</v>
      </c>
      <c r="B3727" s="243" t="str">
        <f>VLOOKUP(A3727,'Web Based Remittances'!A:C,3,0)</f>
        <v>424w108l</v>
      </c>
      <c r="C3727" t="s">
        <v>212</v>
      </c>
      <c r="D3727" t="s">
        <v>213</v>
      </c>
      <c r="E3727">
        <v>4191900</v>
      </c>
    </row>
    <row r="3728" spans="1:5" x14ac:dyDescent="0.2">
      <c r="A3728" t="s">
        <v>404</v>
      </c>
      <c r="B3728" s="243" t="str">
        <f>VLOOKUP(A3728,'Web Based Remittances'!A:C,3,0)</f>
        <v>424w108l</v>
      </c>
      <c r="C3728" t="s">
        <v>214</v>
      </c>
      <c r="D3728" t="s">
        <v>215</v>
      </c>
      <c r="E3728">
        <v>4191100</v>
      </c>
    </row>
    <row r="3729" spans="1:5" x14ac:dyDescent="0.2">
      <c r="A3729" t="s">
        <v>404</v>
      </c>
      <c r="B3729" s="243" t="str">
        <f>VLOOKUP(A3729,'Web Based Remittances'!A:C,3,0)</f>
        <v>424w108l</v>
      </c>
      <c r="C3729" t="s">
        <v>216</v>
      </c>
      <c r="D3729" t="s">
        <v>217</v>
      </c>
      <c r="E3729">
        <v>4191110</v>
      </c>
    </row>
    <row r="3730" spans="1:5" x14ac:dyDescent="0.2">
      <c r="A3730" t="s">
        <v>404</v>
      </c>
      <c r="B3730" s="243" t="str">
        <f>VLOOKUP(A3730,'Web Based Remittances'!A:C,3,0)</f>
        <v>424w108l</v>
      </c>
      <c r="C3730" t="s">
        <v>218</v>
      </c>
      <c r="D3730" t="s">
        <v>219</v>
      </c>
      <c r="E3730">
        <v>4191600</v>
      </c>
    </row>
    <row r="3731" spans="1:5" x14ac:dyDescent="0.2">
      <c r="A3731" t="s">
        <v>404</v>
      </c>
      <c r="B3731" s="243" t="str">
        <f>VLOOKUP(A3731,'Web Based Remittances'!A:C,3,0)</f>
        <v>424w108l</v>
      </c>
      <c r="C3731" t="s">
        <v>220</v>
      </c>
      <c r="D3731" t="s">
        <v>221</v>
      </c>
      <c r="E3731">
        <v>4191610</v>
      </c>
    </row>
    <row r="3732" spans="1:5" x14ac:dyDescent="0.2">
      <c r="A3732" t="s">
        <v>404</v>
      </c>
      <c r="B3732" s="243" t="str">
        <f>VLOOKUP(A3732,'Web Based Remittances'!A:C,3,0)</f>
        <v>424w108l</v>
      </c>
      <c r="C3732" t="s">
        <v>222</v>
      </c>
      <c r="D3732" t="s">
        <v>223</v>
      </c>
      <c r="E3732">
        <v>4190410</v>
      </c>
    </row>
    <row r="3733" spans="1:5" x14ac:dyDescent="0.2">
      <c r="A3733" t="s">
        <v>404</v>
      </c>
      <c r="B3733" s="243" t="str">
        <f>VLOOKUP(A3733,'Web Based Remittances'!A:C,3,0)</f>
        <v>424w108l</v>
      </c>
      <c r="C3733" t="s">
        <v>224</v>
      </c>
      <c r="D3733" t="s">
        <v>225</v>
      </c>
      <c r="E3733">
        <v>4190420</v>
      </c>
    </row>
    <row r="3734" spans="1:5" x14ac:dyDescent="0.2">
      <c r="A3734" t="s">
        <v>404</v>
      </c>
      <c r="B3734" s="243" t="str">
        <f>VLOOKUP(A3734,'Web Based Remittances'!A:C,3,0)</f>
        <v>424w108l</v>
      </c>
      <c r="C3734" t="s">
        <v>226</v>
      </c>
      <c r="D3734" t="s">
        <v>227</v>
      </c>
      <c r="E3734">
        <v>4190200</v>
      </c>
    </row>
    <row r="3735" spans="1:5" x14ac:dyDescent="0.2">
      <c r="A3735" t="s">
        <v>404</v>
      </c>
      <c r="B3735" s="243" t="str">
        <f>VLOOKUP(A3735,'Web Based Remittances'!A:C,3,0)</f>
        <v>424w108l</v>
      </c>
      <c r="C3735" t="s">
        <v>228</v>
      </c>
      <c r="D3735" t="s">
        <v>229</v>
      </c>
      <c r="E3735">
        <v>4190386</v>
      </c>
    </row>
    <row r="3736" spans="1:5" x14ac:dyDescent="0.2">
      <c r="A3736" t="s">
        <v>404</v>
      </c>
      <c r="B3736" s="243" t="str">
        <f>VLOOKUP(A3736,'Web Based Remittances'!A:C,3,0)</f>
        <v>424w108l</v>
      </c>
      <c r="C3736" t="s">
        <v>230</v>
      </c>
      <c r="D3736" t="s">
        <v>231</v>
      </c>
      <c r="E3736">
        <v>4190387</v>
      </c>
    </row>
    <row r="3737" spans="1:5" x14ac:dyDescent="0.2">
      <c r="A3737" t="s">
        <v>404</v>
      </c>
      <c r="B3737" s="243" t="str">
        <f>VLOOKUP(A3737,'Web Based Remittances'!A:C,3,0)</f>
        <v>424w108l</v>
      </c>
      <c r="C3737" t="s">
        <v>232</v>
      </c>
      <c r="D3737" t="s">
        <v>233</v>
      </c>
      <c r="E3737">
        <v>4190388</v>
      </c>
    </row>
    <row r="3738" spans="1:5" x14ac:dyDescent="0.2">
      <c r="A3738" t="s">
        <v>404</v>
      </c>
      <c r="B3738" s="243" t="str">
        <f>VLOOKUP(A3738,'Web Based Remittances'!A:C,3,0)</f>
        <v>424w108l</v>
      </c>
      <c r="C3738" t="s">
        <v>234</v>
      </c>
      <c r="D3738" t="s">
        <v>235</v>
      </c>
      <c r="E3738">
        <v>4190380</v>
      </c>
    </row>
    <row r="3739" spans="1:5" x14ac:dyDescent="0.2">
      <c r="A3739" t="s">
        <v>404</v>
      </c>
      <c r="B3739" s="243" t="str">
        <f>VLOOKUP(A3739,'Web Based Remittances'!A:C,3,0)</f>
        <v>424w108l</v>
      </c>
      <c r="C3739" t="s">
        <v>236</v>
      </c>
      <c r="D3739" t="s">
        <v>237</v>
      </c>
      <c r="E3739">
        <v>4190205</v>
      </c>
    </row>
    <row r="3740" spans="1:5" x14ac:dyDescent="0.2">
      <c r="A3740" t="s">
        <v>404</v>
      </c>
      <c r="B3740" s="243" t="str">
        <f>VLOOKUP(A3740,'Web Based Remittances'!A:C,3,0)</f>
        <v>424w108l</v>
      </c>
      <c r="C3740" t="s">
        <v>238</v>
      </c>
      <c r="D3740" t="s">
        <v>239</v>
      </c>
      <c r="E3740">
        <v>4190210</v>
      </c>
    </row>
    <row r="3741" spans="1:5" x14ac:dyDescent="0.2">
      <c r="A3741" t="s">
        <v>404</v>
      </c>
      <c r="B3741" s="243" t="str">
        <f>VLOOKUP(A3741,'Web Based Remittances'!A:C,3,0)</f>
        <v>424w108l</v>
      </c>
      <c r="C3741" t="s">
        <v>14</v>
      </c>
      <c r="D3741" t="s">
        <v>240</v>
      </c>
      <c r="E3741">
        <v>6110000</v>
      </c>
    </row>
    <row r="3742" spans="1:5" x14ac:dyDescent="0.2">
      <c r="A3742" t="s">
        <v>404</v>
      </c>
      <c r="B3742" s="243" t="str">
        <f>VLOOKUP(A3742,'Web Based Remittances'!A:C,3,0)</f>
        <v>424w108l</v>
      </c>
      <c r="C3742" t="s">
        <v>23</v>
      </c>
      <c r="D3742" t="s">
        <v>241</v>
      </c>
      <c r="E3742">
        <v>6110020</v>
      </c>
    </row>
    <row r="3743" spans="1:5" x14ac:dyDescent="0.2">
      <c r="A3743" t="s">
        <v>404</v>
      </c>
      <c r="B3743" s="243" t="str">
        <f>VLOOKUP(A3743,'Web Based Remittances'!A:C,3,0)</f>
        <v>424w108l</v>
      </c>
      <c r="C3743" t="s">
        <v>31</v>
      </c>
      <c r="D3743" t="s">
        <v>242</v>
      </c>
      <c r="E3743">
        <v>6110600</v>
      </c>
    </row>
    <row r="3744" spans="1:5" x14ac:dyDescent="0.2">
      <c r="A3744" t="s">
        <v>404</v>
      </c>
      <c r="B3744" s="243" t="str">
        <f>VLOOKUP(A3744,'Web Based Remittances'!A:C,3,0)</f>
        <v>424w108l</v>
      </c>
      <c r="C3744" t="s">
        <v>38</v>
      </c>
      <c r="D3744" t="s">
        <v>243</v>
      </c>
      <c r="E3744">
        <v>6110720</v>
      </c>
    </row>
    <row r="3745" spans="1:5" x14ac:dyDescent="0.2">
      <c r="A3745" t="s">
        <v>404</v>
      </c>
      <c r="B3745" s="243" t="str">
        <f>VLOOKUP(A3745,'Web Based Remittances'!A:C,3,0)</f>
        <v>424w108l</v>
      </c>
      <c r="C3745" t="s">
        <v>42</v>
      </c>
      <c r="D3745" t="s">
        <v>244</v>
      </c>
      <c r="E3745">
        <v>6110860</v>
      </c>
    </row>
    <row r="3746" spans="1:5" x14ac:dyDescent="0.2">
      <c r="A3746" t="s">
        <v>404</v>
      </c>
      <c r="B3746" s="243" t="str">
        <f>VLOOKUP(A3746,'Web Based Remittances'!A:C,3,0)</f>
        <v>424w108l</v>
      </c>
      <c r="C3746" t="s">
        <v>46</v>
      </c>
      <c r="D3746" t="s">
        <v>245</v>
      </c>
      <c r="E3746">
        <v>6110800</v>
      </c>
    </row>
    <row r="3747" spans="1:5" x14ac:dyDescent="0.2">
      <c r="A3747" t="s">
        <v>404</v>
      </c>
      <c r="B3747" s="243" t="str">
        <f>VLOOKUP(A3747,'Web Based Remittances'!A:C,3,0)</f>
        <v>424w108l</v>
      </c>
      <c r="C3747" t="s">
        <v>50</v>
      </c>
      <c r="D3747" t="s">
        <v>246</v>
      </c>
      <c r="E3747">
        <v>6110640</v>
      </c>
    </row>
    <row r="3748" spans="1:5" x14ac:dyDescent="0.2">
      <c r="A3748" t="s">
        <v>404</v>
      </c>
      <c r="B3748" s="243" t="str">
        <f>VLOOKUP(A3748,'Web Based Remittances'!A:C,3,0)</f>
        <v>424w108l</v>
      </c>
      <c r="C3748" t="s">
        <v>247</v>
      </c>
      <c r="D3748" t="s">
        <v>248</v>
      </c>
      <c r="E3748">
        <v>6116300</v>
      </c>
    </row>
    <row r="3749" spans="1:5" x14ac:dyDescent="0.2">
      <c r="A3749" t="s">
        <v>404</v>
      </c>
      <c r="B3749" s="243" t="str">
        <f>VLOOKUP(A3749,'Web Based Remittances'!A:C,3,0)</f>
        <v>424w108l</v>
      </c>
      <c r="C3749" t="s">
        <v>249</v>
      </c>
      <c r="D3749" t="s">
        <v>250</v>
      </c>
      <c r="E3749">
        <v>6116200</v>
      </c>
    </row>
    <row r="3750" spans="1:5" x14ac:dyDescent="0.2">
      <c r="A3750" t="s">
        <v>404</v>
      </c>
      <c r="B3750" s="243" t="str">
        <f>VLOOKUP(A3750,'Web Based Remittances'!A:C,3,0)</f>
        <v>424w108l</v>
      </c>
      <c r="C3750" t="s">
        <v>251</v>
      </c>
      <c r="D3750" t="s">
        <v>252</v>
      </c>
      <c r="E3750">
        <v>6116610</v>
      </c>
    </row>
    <row r="3751" spans="1:5" x14ac:dyDescent="0.2">
      <c r="A3751" t="s">
        <v>404</v>
      </c>
      <c r="B3751" s="243" t="str">
        <f>VLOOKUP(A3751,'Web Based Remittances'!A:C,3,0)</f>
        <v>424w108l</v>
      </c>
      <c r="C3751" t="s">
        <v>253</v>
      </c>
      <c r="D3751" t="s">
        <v>254</v>
      </c>
      <c r="E3751">
        <v>6116600</v>
      </c>
    </row>
    <row r="3752" spans="1:5" x14ac:dyDescent="0.2">
      <c r="A3752" t="s">
        <v>404</v>
      </c>
      <c r="B3752" s="243" t="str">
        <f>VLOOKUP(A3752,'Web Based Remittances'!A:C,3,0)</f>
        <v>424w108l</v>
      </c>
      <c r="C3752" t="s">
        <v>255</v>
      </c>
      <c r="D3752" t="s">
        <v>256</v>
      </c>
      <c r="E3752">
        <v>6121000</v>
      </c>
    </row>
    <row r="3753" spans="1:5" x14ac:dyDescent="0.2">
      <c r="A3753" t="s">
        <v>404</v>
      </c>
      <c r="B3753" s="243" t="str">
        <f>VLOOKUP(A3753,'Web Based Remittances'!A:C,3,0)</f>
        <v>424w108l</v>
      </c>
      <c r="C3753" t="s">
        <v>257</v>
      </c>
      <c r="D3753" t="s">
        <v>258</v>
      </c>
      <c r="E3753">
        <v>6122310</v>
      </c>
    </row>
    <row r="3754" spans="1:5" x14ac:dyDescent="0.2">
      <c r="A3754" t="s">
        <v>404</v>
      </c>
      <c r="B3754" s="243" t="str">
        <f>VLOOKUP(A3754,'Web Based Remittances'!A:C,3,0)</f>
        <v>424w108l</v>
      </c>
      <c r="C3754" t="s">
        <v>259</v>
      </c>
      <c r="D3754" t="s">
        <v>260</v>
      </c>
      <c r="E3754">
        <v>6122110</v>
      </c>
    </row>
    <row r="3755" spans="1:5" x14ac:dyDescent="0.2">
      <c r="A3755" t="s">
        <v>404</v>
      </c>
      <c r="B3755" s="243" t="str">
        <f>VLOOKUP(A3755,'Web Based Remittances'!A:C,3,0)</f>
        <v>424w108l</v>
      </c>
      <c r="C3755" t="s">
        <v>261</v>
      </c>
      <c r="D3755" t="s">
        <v>262</v>
      </c>
      <c r="E3755">
        <v>6120800</v>
      </c>
    </row>
    <row r="3756" spans="1:5" x14ac:dyDescent="0.2">
      <c r="A3756" t="s">
        <v>404</v>
      </c>
      <c r="B3756" s="243" t="str">
        <f>VLOOKUP(A3756,'Web Based Remittances'!A:C,3,0)</f>
        <v>424w108l</v>
      </c>
      <c r="C3756" t="s">
        <v>263</v>
      </c>
      <c r="D3756" t="s">
        <v>264</v>
      </c>
      <c r="E3756">
        <v>6120220</v>
      </c>
    </row>
    <row r="3757" spans="1:5" x14ac:dyDescent="0.2">
      <c r="A3757" t="s">
        <v>404</v>
      </c>
      <c r="B3757" s="243" t="str">
        <f>VLOOKUP(A3757,'Web Based Remittances'!A:C,3,0)</f>
        <v>424w108l</v>
      </c>
      <c r="C3757" t="s">
        <v>265</v>
      </c>
      <c r="D3757" t="s">
        <v>266</v>
      </c>
      <c r="E3757">
        <v>6120600</v>
      </c>
    </row>
    <row r="3758" spans="1:5" x14ac:dyDescent="0.2">
      <c r="A3758" t="s">
        <v>404</v>
      </c>
      <c r="B3758" s="243" t="str">
        <f>VLOOKUP(A3758,'Web Based Remittances'!A:C,3,0)</f>
        <v>424w108l</v>
      </c>
      <c r="C3758" t="s">
        <v>267</v>
      </c>
      <c r="D3758" t="s">
        <v>268</v>
      </c>
      <c r="E3758">
        <v>6120400</v>
      </c>
    </row>
    <row r="3759" spans="1:5" x14ac:dyDescent="0.2">
      <c r="A3759" t="s">
        <v>404</v>
      </c>
      <c r="B3759" s="243" t="str">
        <f>VLOOKUP(A3759,'Web Based Remittances'!A:C,3,0)</f>
        <v>424w108l</v>
      </c>
      <c r="C3759" t="s">
        <v>269</v>
      </c>
      <c r="D3759" t="s">
        <v>270</v>
      </c>
      <c r="E3759">
        <v>6140130</v>
      </c>
    </row>
    <row r="3760" spans="1:5" x14ac:dyDescent="0.2">
      <c r="A3760" t="s">
        <v>404</v>
      </c>
      <c r="B3760" s="243" t="str">
        <f>VLOOKUP(A3760,'Web Based Remittances'!A:C,3,0)</f>
        <v>424w108l</v>
      </c>
      <c r="C3760" t="s">
        <v>271</v>
      </c>
      <c r="D3760" t="s">
        <v>272</v>
      </c>
      <c r="E3760">
        <v>6142460</v>
      </c>
    </row>
    <row r="3761" spans="1:5" x14ac:dyDescent="0.2">
      <c r="A3761" t="s">
        <v>404</v>
      </c>
      <c r="B3761" s="243" t="str">
        <f>VLOOKUP(A3761,'Web Based Remittances'!A:C,3,0)</f>
        <v>424w108l</v>
      </c>
      <c r="C3761" t="s">
        <v>273</v>
      </c>
      <c r="D3761" t="s">
        <v>274</v>
      </c>
      <c r="E3761">
        <v>6142431</v>
      </c>
    </row>
    <row r="3762" spans="1:5" x14ac:dyDescent="0.2">
      <c r="A3762" t="s">
        <v>404</v>
      </c>
      <c r="B3762" s="243" t="str">
        <f>VLOOKUP(A3762,'Web Based Remittances'!A:C,3,0)</f>
        <v>424w108l</v>
      </c>
      <c r="C3762" t="s">
        <v>275</v>
      </c>
      <c r="D3762" t="s">
        <v>276</v>
      </c>
      <c r="E3762">
        <v>6142432</v>
      </c>
    </row>
    <row r="3763" spans="1:5" x14ac:dyDescent="0.2">
      <c r="A3763" t="s">
        <v>404</v>
      </c>
      <c r="B3763" s="243" t="str">
        <f>VLOOKUP(A3763,'Web Based Remittances'!A:C,3,0)</f>
        <v>424w108l</v>
      </c>
      <c r="C3763" t="s">
        <v>277</v>
      </c>
      <c r="D3763" t="s">
        <v>278</v>
      </c>
      <c r="E3763">
        <v>6142430</v>
      </c>
    </row>
    <row r="3764" spans="1:5" x14ac:dyDescent="0.2">
      <c r="A3764" t="s">
        <v>404</v>
      </c>
      <c r="B3764" s="243" t="str">
        <f>VLOOKUP(A3764,'Web Based Remittances'!A:C,3,0)</f>
        <v>424w108l</v>
      </c>
      <c r="C3764" t="s">
        <v>279</v>
      </c>
      <c r="D3764" t="s">
        <v>280</v>
      </c>
      <c r="E3764">
        <v>6142433</v>
      </c>
    </row>
    <row r="3765" spans="1:5" x14ac:dyDescent="0.2">
      <c r="A3765" t="s">
        <v>404</v>
      </c>
      <c r="B3765" s="243" t="str">
        <f>VLOOKUP(A3765,'Web Based Remittances'!A:C,3,0)</f>
        <v>424w108l</v>
      </c>
      <c r="C3765" t="s">
        <v>281</v>
      </c>
      <c r="D3765" t="s">
        <v>282</v>
      </c>
      <c r="E3765">
        <v>6142440</v>
      </c>
    </row>
    <row r="3766" spans="1:5" x14ac:dyDescent="0.2">
      <c r="A3766" t="s">
        <v>404</v>
      </c>
      <c r="B3766" s="243" t="str">
        <f>VLOOKUP(A3766,'Web Based Remittances'!A:C,3,0)</f>
        <v>424w108l</v>
      </c>
      <c r="C3766" t="s">
        <v>283</v>
      </c>
      <c r="D3766" t="s">
        <v>284</v>
      </c>
      <c r="E3766">
        <v>6142434</v>
      </c>
    </row>
    <row r="3767" spans="1:5" x14ac:dyDescent="0.2">
      <c r="A3767" t="s">
        <v>404</v>
      </c>
      <c r="B3767" s="243" t="str">
        <f>VLOOKUP(A3767,'Web Based Remittances'!A:C,3,0)</f>
        <v>424w108l</v>
      </c>
      <c r="C3767" t="s">
        <v>285</v>
      </c>
      <c r="D3767" t="s">
        <v>286</v>
      </c>
      <c r="E3767">
        <v>6146100</v>
      </c>
    </row>
    <row r="3768" spans="1:5" x14ac:dyDescent="0.2">
      <c r="A3768" t="s">
        <v>404</v>
      </c>
      <c r="B3768" s="243" t="str">
        <f>VLOOKUP(A3768,'Web Based Remittances'!A:C,3,0)</f>
        <v>424w108l</v>
      </c>
      <c r="C3768" t="s">
        <v>287</v>
      </c>
      <c r="D3768" t="s">
        <v>288</v>
      </c>
      <c r="E3768">
        <v>6140000</v>
      </c>
    </row>
    <row r="3769" spans="1:5" x14ac:dyDescent="0.2">
      <c r="A3769" t="s">
        <v>404</v>
      </c>
      <c r="B3769" s="243" t="str">
        <f>VLOOKUP(A3769,'Web Based Remittances'!A:C,3,0)</f>
        <v>424w108l</v>
      </c>
      <c r="C3769" t="s">
        <v>289</v>
      </c>
      <c r="D3769" t="s">
        <v>290</v>
      </c>
      <c r="E3769">
        <v>6121600</v>
      </c>
    </row>
    <row r="3770" spans="1:5" x14ac:dyDescent="0.2">
      <c r="A3770" t="s">
        <v>404</v>
      </c>
      <c r="B3770" s="243" t="str">
        <f>VLOOKUP(A3770,'Web Based Remittances'!A:C,3,0)</f>
        <v>424w108l</v>
      </c>
      <c r="C3770" t="s">
        <v>291</v>
      </c>
      <c r="D3770" t="s">
        <v>292</v>
      </c>
      <c r="E3770">
        <v>6151110</v>
      </c>
    </row>
    <row r="3771" spans="1:5" x14ac:dyDescent="0.2">
      <c r="A3771" t="s">
        <v>404</v>
      </c>
      <c r="B3771" s="243" t="str">
        <f>VLOOKUP(A3771,'Web Based Remittances'!A:C,3,0)</f>
        <v>424w108l</v>
      </c>
      <c r="C3771" t="s">
        <v>293</v>
      </c>
      <c r="D3771" t="s">
        <v>294</v>
      </c>
      <c r="E3771">
        <v>6140200</v>
      </c>
    </row>
    <row r="3772" spans="1:5" x14ac:dyDescent="0.2">
      <c r="A3772" t="s">
        <v>404</v>
      </c>
      <c r="B3772" s="243" t="str">
        <f>VLOOKUP(A3772,'Web Based Remittances'!A:C,3,0)</f>
        <v>424w108l</v>
      </c>
      <c r="C3772" t="s">
        <v>295</v>
      </c>
      <c r="D3772" t="s">
        <v>296</v>
      </c>
      <c r="E3772">
        <v>6111000</v>
      </c>
    </row>
    <row r="3773" spans="1:5" x14ac:dyDescent="0.2">
      <c r="A3773" t="s">
        <v>404</v>
      </c>
      <c r="B3773" s="243" t="str">
        <f>VLOOKUP(A3773,'Web Based Remittances'!A:C,3,0)</f>
        <v>424w108l</v>
      </c>
      <c r="C3773" t="s">
        <v>297</v>
      </c>
      <c r="D3773" t="s">
        <v>298</v>
      </c>
      <c r="E3773">
        <v>6170100</v>
      </c>
    </row>
    <row r="3774" spans="1:5" x14ac:dyDescent="0.2">
      <c r="A3774" t="s">
        <v>404</v>
      </c>
      <c r="B3774" s="243" t="str">
        <f>VLOOKUP(A3774,'Web Based Remittances'!A:C,3,0)</f>
        <v>424w108l</v>
      </c>
      <c r="C3774" t="s">
        <v>299</v>
      </c>
      <c r="D3774" t="s">
        <v>300</v>
      </c>
      <c r="E3774">
        <v>6170110</v>
      </c>
    </row>
    <row r="3775" spans="1:5" x14ac:dyDescent="0.2">
      <c r="A3775" t="s">
        <v>404</v>
      </c>
      <c r="B3775" s="243" t="str">
        <f>VLOOKUP(A3775,'Web Based Remittances'!A:C,3,0)</f>
        <v>424w108l</v>
      </c>
      <c r="C3775" t="s">
        <v>301</v>
      </c>
      <c r="D3775" t="s">
        <v>302</v>
      </c>
      <c r="E3775">
        <v>6181400</v>
      </c>
    </row>
    <row r="3776" spans="1:5" x14ac:dyDescent="0.2">
      <c r="A3776" t="s">
        <v>404</v>
      </c>
      <c r="B3776" s="243" t="str">
        <f>VLOOKUP(A3776,'Web Based Remittances'!A:C,3,0)</f>
        <v>424w108l</v>
      </c>
      <c r="C3776" t="s">
        <v>303</v>
      </c>
      <c r="D3776" t="s">
        <v>304</v>
      </c>
      <c r="E3776">
        <v>6181500</v>
      </c>
    </row>
    <row r="3777" spans="1:5" x14ac:dyDescent="0.2">
      <c r="A3777" t="s">
        <v>404</v>
      </c>
      <c r="B3777" s="243" t="str">
        <f>VLOOKUP(A3777,'Web Based Remittances'!A:C,3,0)</f>
        <v>424w108l</v>
      </c>
      <c r="C3777" t="s">
        <v>305</v>
      </c>
      <c r="D3777" t="s">
        <v>306</v>
      </c>
      <c r="E3777">
        <v>6110610</v>
      </c>
    </row>
    <row r="3778" spans="1:5" x14ac:dyDescent="0.2">
      <c r="A3778" t="s">
        <v>404</v>
      </c>
      <c r="B3778" s="243" t="str">
        <f>VLOOKUP(A3778,'Web Based Remittances'!A:C,3,0)</f>
        <v>424w108l</v>
      </c>
      <c r="C3778" t="s">
        <v>307</v>
      </c>
      <c r="D3778" t="s">
        <v>308</v>
      </c>
      <c r="E3778">
        <v>6122340</v>
      </c>
    </row>
    <row r="3779" spans="1:5" x14ac:dyDescent="0.2">
      <c r="A3779" t="s">
        <v>404</v>
      </c>
      <c r="B3779" s="243" t="str">
        <f>VLOOKUP(A3779,'Web Based Remittances'!A:C,3,0)</f>
        <v>424w108l</v>
      </c>
      <c r="C3779" t="s">
        <v>309</v>
      </c>
      <c r="D3779" t="s">
        <v>310</v>
      </c>
      <c r="E3779">
        <v>4190170</v>
      </c>
    </row>
    <row r="3780" spans="1:5" x14ac:dyDescent="0.2">
      <c r="A3780" t="s">
        <v>404</v>
      </c>
      <c r="B3780" s="243" t="str">
        <f>VLOOKUP(A3780,'Web Based Remittances'!A:C,3,0)</f>
        <v>424w108l</v>
      </c>
      <c r="C3780" t="s">
        <v>311</v>
      </c>
      <c r="D3780" t="s">
        <v>312</v>
      </c>
      <c r="E3780">
        <v>4190430</v>
      </c>
    </row>
    <row r="3781" spans="1:5" x14ac:dyDescent="0.2">
      <c r="A3781" t="s">
        <v>404</v>
      </c>
      <c r="B3781" s="243" t="str">
        <f>VLOOKUP(A3781,'Web Based Remittances'!A:C,3,0)</f>
        <v>424w108l</v>
      </c>
      <c r="C3781" t="s">
        <v>313</v>
      </c>
      <c r="D3781" t="s">
        <v>314</v>
      </c>
      <c r="E3781">
        <v>6181510</v>
      </c>
    </row>
    <row r="3782" spans="1:5" x14ac:dyDescent="0.2">
      <c r="A3782" t="s">
        <v>404</v>
      </c>
      <c r="B3782" s="243" t="str">
        <f>VLOOKUP(A3782,'Web Based Remittances'!A:C,3,0)</f>
        <v>424w108l</v>
      </c>
      <c r="C3782" t="s">
        <v>315</v>
      </c>
      <c r="D3782" t="s">
        <v>316</v>
      </c>
      <c r="E3782">
        <v>6180210</v>
      </c>
    </row>
    <row r="3783" spans="1:5" x14ac:dyDescent="0.2">
      <c r="A3783" t="s">
        <v>404</v>
      </c>
      <c r="B3783" s="243" t="str">
        <f>VLOOKUP(A3783,'Web Based Remittances'!A:C,3,0)</f>
        <v>424w108l</v>
      </c>
      <c r="C3783" t="s">
        <v>317</v>
      </c>
      <c r="D3783" t="s">
        <v>318</v>
      </c>
      <c r="E3783">
        <v>6180200</v>
      </c>
    </row>
    <row r="3784" spans="1:5" x14ac:dyDescent="0.2">
      <c r="A3784" t="s">
        <v>404</v>
      </c>
      <c r="B3784" s="243" t="str">
        <f>VLOOKUP(A3784,'Web Based Remittances'!A:C,3,0)</f>
        <v>424w108l</v>
      </c>
      <c r="C3784" t="s">
        <v>319</v>
      </c>
      <c r="D3784" t="s">
        <v>320</v>
      </c>
      <c r="E3784">
        <v>6180230</v>
      </c>
    </row>
    <row r="3785" spans="1:5" x14ac:dyDescent="0.2">
      <c r="A3785" t="s">
        <v>404</v>
      </c>
      <c r="B3785" s="243" t="str">
        <f>VLOOKUP(A3785,'Web Based Remittances'!A:C,3,0)</f>
        <v>424w108l</v>
      </c>
      <c r="C3785" t="s">
        <v>321</v>
      </c>
      <c r="D3785" t="s">
        <v>272</v>
      </c>
      <c r="E3785">
        <v>6180260</v>
      </c>
    </row>
    <row r="3786" spans="1:5" x14ac:dyDescent="0.2">
      <c r="A3786" t="s">
        <v>404</v>
      </c>
      <c r="B3786" s="243" t="str">
        <f>VLOOKUP(A3786,'Web Based Remittances'!A:C,3,0)</f>
        <v>424w108l</v>
      </c>
      <c r="C3786" t="s">
        <v>322</v>
      </c>
      <c r="D3786" t="s">
        <v>323</v>
      </c>
      <c r="E3786">
        <v>6180261</v>
      </c>
    </row>
    <row r="3787" spans="1:5" x14ac:dyDescent="0.2">
      <c r="A3787" t="s">
        <v>404</v>
      </c>
      <c r="B3787" s="243" t="str">
        <f>VLOOKUP(A3787,'Web Based Remittances'!A:C,3,0)</f>
        <v>424w108l</v>
      </c>
      <c r="C3787" t="s">
        <v>324</v>
      </c>
      <c r="D3787" t="s">
        <v>325</v>
      </c>
      <c r="E3787">
        <v>6180262</v>
      </c>
    </row>
    <row r="3788" spans="1:5" x14ac:dyDescent="0.2">
      <c r="A3788" t="s">
        <v>404</v>
      </c>
      <c r="B3788" s="243" t="str">
        <f>VLOOKUP(A3788,'Web Based Remittances'!A:C,3,0)</f>
        <v>424w108l</v>
      </c>
      <c r="C3788" t="s">
        <v>326</v>
      </c>
      <c r="D3788" t="s">
        <v>280</v>
      </c>
      <c r="E3788">
        <v>6180263</v>
      </c>
    </row>
    <row r="3789" spans="1:5" x14ac:dyDescent="0.2">
      <c r="A3789" t="s">
        <v>404</v>
      </c>
      <c r="B3789" s="243" t="str">
        <f>VLOOKUP(A3789,'Web Based Remittances'!A:C,3,0)</f>
        <v>424w108l</v>
      </c>
      <c r="C3789" t="s">
        <v>327</v>
      </c>
      <c r="D3789" t="s">
        <v>328</v>
      </c>
      <c r="E3789">
        <v>6180264</v>
      </c>
    </row>
    <row r="3790" spans="1:5" x14ac:dyDescent="0.2">
      <c r="A3790" t="s">
        <v>405</v>
      </c>
      <c r="B3790" s="243" t="str">
        <f>VLOOKUP(A3790,'Web Based Remittances'!A:C,3,0)</f>
        <v>890o873b</v>
      </c>
      <c r="C3790" t="s">
        <v>200</v>
      </c>
      <c r="D3790" t="s">
        <v>201</v>
      </c>
      <c r="E3790">
        <v>4190105</v>
      </c>
    </row>
    <row r="3791" spans="1:5" x14ac:dyDescent="0.2">
      <c r="A3791" t="s">
        <v>405</v>
      </c>
      <c r="B3791" s="243" t="str">
        <f>VLOOKUP(A3791,'Web Based Remittances'!A:C,3,0)</f>
        <v>890o873b</v>
      </c>
      <c r="C3791" t="s">
        <v>202</v>
      </c>
      <c r="D3791" t="s">
        <v>203</v>
      </c>
      <c r="E3791">
        <v>4190110</v>
      </c>
    </row>
    <row r="3792" spans="1:5" x14ac:dyDescent="0.2">
      <c r="A3792" t="s">
        <v>405</v>
      </c>
      <c r="B3792" s="243" t="str">
        <f>VLOOKUP(A3792,'Web Based Remittances'!A:C,3,0)</f>
        <v>890o873b</v>
      </c>
      <c r="C3792" t="s">
        <v>204</v>
      </c>
      <c r="D3792" t="s">
        <v>205</v>
      </c>
      <c r="E3792">
        <v>4190120</v>
      </c>
    </row>
    <row r="3793" spans="1:5" x14ac:dyDescent="0.2">
      <c r="A3793" t="s">
        <v>405</v>
      </c>
      <c r="B3793" s="243" t="str">
        <f>VLOOKUP(A3793,'Web Based Remittances'!A:C,3,0)</f>
        <v>890o873b</v>
      </c>
      <c r="C3793" t="s">
        <v>206</v>
      </c>
      <c r="D3793" t="s">
        <v>207</v>
      </c>
      <c r="E3793">
        <v>4190140</v>
      </c>
    </row>
    <row r="3794" spans="1:5" x14ac:dyDescent="0.2">
      <c r="A3794" t="s">
        <v>405</v>
      </c>
      <c r="B3794" s="243" t="str">
        <f>VLOOKUP(A3794,'Web Based Remittances'!A:C,3,0)</f>
        <v>890o873b</v>
      </c>
      <c r="C3794" t="s">
        <v>208</v>
      </c>
      <c r="D3794" t="s">
        <v>209</v>
      </c>
      <c r="E3794">
        <v>4190160</v>
      </c>
    </row>
    <row r="3795" spans="1:5" x14ac:dyDescent="0.2">
      <c r="A3795" t="s">
        <v>405</v>
      </c>
      <c r="B3795" s="243" t="str">
        <f>VLOOKUP(A3795,'Web Based Remittances'!A:C,3,0)</f>
        <v>890o873b</v>
      </c>
      <c r="C3795" t="s">
        <v>210</v>
      </c>
      <c r="D3795" t="s">
        <v>211</v>
      </c>
      <c r="E3795">
        <v>4190390</v>
      </c>
    </row>
    <row r="3796" spans="1:5" x14ac:dyDescent="0.2">
      <c r="A3796" t="s">
        <v>405</v>
      </c>
      <c r="B3796" s="243" t="str">
        <f>VLOOKUP(A3796,'Web Based Remittances'!A:C,3,0)</f>
        <v>890o873b</v>
      </c>
      <c r="C3796" t="s">
        <v>212</v>
      </c>
      <c r="D3796" t="s">
        <v>213</v>
      </c>
      <c r="E3796">
        <v>4191900</v>
      </c>
    </row>
    <row r="3797" spans="1:5" x14ac:dyDescent="0.2">
      <c r="A3797" t="s">
        <v>405</v>
      </c>
      <c r="B3797" s="243" t="str">
        <f>VLOOKUP(A3797,'Web Based Remittances'!A:C,3,0)</f>
        <v>890o873b</v>
      </c>
      <c r="C3797" t="s">
        <v>214</v>
      </c>
      <c r="D3797" t="s">
        <v>215</v>
      </c>
      <c r="E3797">
        <v>4191100</v>
      </c>
    </row>
    <row r="3798" spans="1:5" x14ac:dyDescent="0.2">
      <c r="A3798" t="s">
        <v>405</v>
      </c>
      <c r="B3798" s="243" t="str">
        <f>VLOOKUP(A3798,'Web Based Remittances'!A:C,3,0)</f>
        <v>890o873b</v>
      </c>
      <c r="C3798" t="s">
        <v>216</v>
      </c>
      <c r="D3798" t="s">
        <v>217</v>
      </c>
      <c r="E3798">
        <v>4191110</v>
      </c>
    </row>
    <row r="3799" spans="1:5" x14ac:dyDescent="0.2">
      <c r="A3799" t="s">
        <v>405</v>
      </c>
      <c r="B3799" s="243" t="str">
        <f>VLOOKUP(A3799,'Web Based Remittances'!A:C,3,0)</f>
        <v>890o873b</v>
      </c>
      <c r="C3799" t="s">
        <v>218</v>
      </c>
      <c r="D3799" t="s">
        <v>219</v>
      </c>
      <c r="E3799">
        <v>4191600</v>
      </c>
    </row>
    <row r="3800" spans="1:5" x14ac:dyDescent="0.2">
      <c r="A3800" t="s">
        <v>405</v>
      </c>
      <c r="B3800" s="243" t="str">
        <f>VLOOKUP(A3800,'Web Based Remittances'!A:C,3,0)</f>
        <v>890o873b</v>
      </c>
      <c r="C3800" t="s">
        <v>220</v>
      </c>
      <c r="D3800" t="s">
        <v>221</v>
      </c>
      <c r="E3800">
        <v>4191610</v>
      </c>
    </row>
    <row r="3801" spans="1:5" x14ac:dyDescent="0.2">
      <c r="A3801" t="s">
        <v>405</v>
      </c>
      <c r="B3801" s="243" t="str">
        <f>VLOOKUP(A3801,'Web Based Remittances'!A:C,3,0)</f>
        <v>890o873b</v>
      </c>
      <c r="C3801" t="s">
        <v>222</v>
      </c>
      <c r="D3801" t="s">
        <v>223</v>
      </c>
      <c r="E3801">
        <v>4190410</v>
      </c>
    </row>
    <row r="3802" spans="1:5" x14ac:dyDescent="0.2">
      <c r="A3802" t="s">
        <v>405</v>
      </c>
      <c r="B3802" s="243" t="str">
        <f>VLOOKUP(A3802,'Web Based Remittances'!A:C,3,0)</f>
        <v>890o873b</v>
      </c>
      <c r="C3802" t="s">
        <v>224</v>
      </c>
      <c r="D3802" t="s">
        <v>225</v>
      </c>
      <c r="E3802">
        <v>4190420</v>
      </c>
    </row>
    <row r="3803" spans="1:5" x14ac:dyDescent="0.2">
      <c r="A3803" t="s">
        <v>405</v>
      </c>
      <c r="B3803" s="243" t="str">
        <f>VLOOKUP(A3803,'Web Based Remittances'!A:C,3,0)</f>
        <v>890o873b</v>
      </c>
      <c r="C3803" t="s">
        <v>226</v>
      </c>
      <c r="D3803" t="s">
        <v>227</v>
      </c>
      <c r="E3803">
        <v>4190200</v>
      </c>
    </row>
    <row r="3804" spans="1:5" x14ac:dyDescent="0.2">
      <c r="A3804" t="s">
        <v>405</v>
      </c>
      <c r="B3804" s="243" t="str">
        <f>VLOOKUP(A3804,'Web Based Remittances'!A:C,3,0)</f>
        <v>890o873b</v>
      </c>
      <c r="C3804" t="s">
        <v>228</v>
      </c>
      <c r="D3804" t="s">
        <v>229</v>
      </c>
      <c r="E3804">
        <v>4190386</v>
      </c>
    </row>
    <row r="3805" spans="1:5" x14ac:dyDescent="0.2">
      <c r="A3805" t="s">
        <v>405</v>
      </c>
      <c r="B3805" s="243" t="str">
        <f>VLOOKUP(A3805,'Web Based Remittances'!A:C,3,0)</f>
        <v>890o873b</v>
      </c>
      <c r="C3805" t="s">
        <v>230</v>
      </c>
      <c r="D3805" t="s">
        <v>231</v>
      </c>
      <c r="E3805">
        <v>4190387</v>
      </c>
    </row>
    <row r="3806" spans="1:5" x14ac:dyDescent="0.2">
      <c r="A3806" t="s">
        <v>405</v>
      </c>
      <c r="B3806" s="243" t="str">
        <f>VLOOKUP(A3806,'Web Based Remittances'!A:C,3,0)</f>
        <v>890o873b</v>
      </c>
      <c r="C3806" t="s">
        <v>232</v>
      </c>
      <c r="D3806" t="s">
        <v>233</v>
      </c>
      <c r="E3806">
        <v>4190388</v>
      </c>
    </row>
    <row r="3807" spans="1:5" x14ac:dyDescent="0.2">
      <c r="A3807" t="s">
        <v>405</v>
      </c>
      <c r="B3807" s="243" t="str">
        <f>VLOOKUP(A3807,'Web Based Remittances'!A:C,3,0)</f>
        <v>890o873b</v>
      </c>
      <c r="C3807" t="s">
        <v>234</v>
      </c>
      <c r="D3807" t="s">
        <v>235</v>
      </c>
      <c r="E3807">
        <v>4190380</v>
      </c>
    </row>
    <row r="3808" spans="1:5" x14ac:dyDescent="0.2">
      <c r="A3808" t="s">
        <v>405</v>
      </c>
      <c r="B3808" s="243" t="str">
        <f>VLOOKUP(A3808,'Web Based Remittances'!A:C,3,0)</f>
        <v>890o873b</v>
      </c>
      <c r="C3808" t="s">
        <v>236</v>
      </c>
      <c r="D3808" t="s">
        <v>237</v>
      </c>
      <c r="E3808">
        <v>4190205</v>
      </c>
    </row>
    <row r="3809" spans="1:5" x14ac:dyDescent="0.2">
      <c r="A3809" t="s">
        <v>405</v>
      </c>
      <c r="B3809" s="243" t="str">
        <f>VLOOKUP(A3809,'Web Based Remittances'!A:C,3,0)</f>
        <v>890o873b</v>
      </c>
      <c r="C3809" t="s">
        <v>238</v>
      </c>
      <c r="D3809" t="s">
        <v>239</v>
      </c>
      <c r="E3809">
        <v>4190210</v>
      </c>
    </row>
    <row r="3810" spans="1:5" x14ac:dyDescent="0.2">
      <c r="A3810" t="s">
        <v>405</v>
      </c>
      <c r="B3810" s="243" t="str">
        <f>VLOOKUP(A3810,'Web Based Remittances'!A:C,3,0)</f>
        <v>890o873b</v>
      </c>
      <c r="C3810" t="s">
        <v>14</v>
      </c>
      <c r="D3810" t="s">
        <v>240</v>
      </c>
      <c r="E3810">
        <v>6110000</v>
      </c>
    </row>
    <row r="3811" spans="1:5" x14ac:dyDescent="0.2">
      <c r="A3811" t="s">
        <v>405</v>
      </c>
      <c r="B3811" s="243" t="str">
        <f>VLOOKUP(A3811,'Web Based Remittances'!A:C,3,0)</f>
        <v>890o873b</v>
      </c>
      <c r="C3811" t="s">
        <v>23</v>
      </c>
      <c r="D3811" t="s">
        <v>241</v>
      </c>
      <c r="E3811">
        <v>6110020</v>
      </c>
    </row>
    <row r="3812" spans="1:5" x14ac:dyDescent="0.2">
      <c r="A3812" t="s">
        <v>405</v>
      </c>
      <c r="B3812" s="243" t="str">
        <f>VLOOKUP(A3812,'Web Based Remittances'!A:C,3,0)</f>
        <v>890o873b</v>
      </c>
      <c r="C3812" t="s">
        <v>31</v>
      </c>
      <c r="D3812" t="s">
        <v>242</v>
      </c>
      <c r="E3812">
        <v>6110600</v>
      </c>
    </row>
    <row r="3813" spans="1:5" x14ac:dyDescent="0.2">
      <c r="A3813" t="s">
        <v>405</v>
      </c>
      <c r="B3813" s="243" t="str">
        <f>VLOOKUP(A3813,'Web Based Remittances'!A:C,3,0)</f>
        <v>890o873b</v>
      </c>
      <c r="C3813" t="s">
        <v>38</v>
      </c>
      <c r="D3813" t="s">
        <v>243</v>
      </c>
      <c r="E3813">
        <v>6110720</v>
      </c>
    </row>
    <row r="3814" spans="1:5" x14ac:dyDescent="0.2">
      <c r="A3814" t="s">
        <v>405</v>
      </c>
      <c r="B3814" s="243" t="str">
        <f>VLOOKUP(A3814,'Web Based Remittances'!A:C,3,0)</f>
        <v>890o873b</v>
      </c>
      <c r="C3814" t="s">
        <v>42</v>
      </c>
      <c r="D3814" t="s">
        <v>244</v>
      </c>
      <c r="E3814">
        <v>6110860</v>
      </c>
    </row>
    <row r="3815" spans="1:5" x14ac:dyDescent="0.2">
      <c r="A3815" t="s">
        <v>405</v>
      </c>
      <c r="B3815" s="243" t="str">
        <f>VLOOKUP(A3815,'Web Based Remittances'!A:C,3,0)</f>
        <v>890o873b</v>
      </c>
      <c r="C3815" t="s">
        <v>46</v>
      </c>
      <c r="D3815" t="s">
        <v>245</v>
      </c>
      <c r="E3815">
        <v>6110800</v>
      </c>
    </row>
    <row r="3816" spans="1:5" x14ac:dyDescent="0.2">
      <c r="A3816" t="s">
        <v>405</v>
      </c>
      <c r="B3816" s="243" t="str">
        <f>VLOOKUP(A3816,'Web Based Remittances'!A:C,3,0)</f>
        <v>890o873b</v>
      </c>
      <c r="C3816" t="s">
        <v>50</v>
      </c>
      <c r="D3816" t="s">
        <v>246</v>
      </c>
      <c r="E3816">
        <v>6110640</v>
      </c>
    </row>
    <row r="3817" spans="1:5" x14ac:dyDescent="0.2">
      <c r="A3817" t="s">
        <v>405</v>
      </c>
      <c r="B3817" s="243" t="str">
        <f>VLOOKUP(A3817,'Web Based Remittances'!A:C,3,0)</f>
        <v>890o873b</v>
      </c>
      <c r="C3817" t="s">
        <v>247</v>
      </c>
      <c r="D3817" t="s">
        <v>248</v>
      </c>
      <c r="E3817">
        <v>6116300</v>
      </c>
    </row>
    <row r="3818" spans="1:5" x14ac:dyDescent="0.2">
      <c r="A3818" t="s">
        <v>405</v>
      </c>
      <c r="B3818" s="243" t="str">
        <f>VLOOKUP(A3818,'Web Based Remittances'!A:C,3,0)</f>
        <v>890o873b</v>
      </c>
      <c r="C3818" t="s">
        <v>249</v>
      </c>
      <c r="D3818" t="s">
        <v>250</v>
      </c>
      <c r="E3818">
        <v>6116200</v>
      </c>
    </row>
    <row r="3819" spans="1:5" x14ac:dyDescent="0.2">
      <c r="A3819" t="s">
        <v>405</v>
      </c>
      <c r="B3819" s="243" t="str">
        <f>VLOOKUP(A3819,'Web Based Remittances'!A:C,3,0)</f>
        <v>890o873b</v>
      </c>
      <c r="C3819" t="s">
        <v>251</v>
      </c>
      <c r="D3819" t="s">
        <v>252</v>
      </c>
      <c r="E3819">
        <v>6116610</v>
      </c>
    </row>
    <row r="3820" spans="1:5" x14ac:dyDescent="0.2">
      <c r="A3820" t="s">
        <v>405</v>
      </c>
      <c r="B3820" s="243" t="str">
        <f>VLOOKUP(A3820,'Web Based Remittances'!A:C,3,0)</f>
        <v>890o873b</v>
      </c>
      <c r="C3820" t="s">
        <v>253</v>
      </c>
      <c r="D3820" t="s">
        <v>254</v>
      </c>
      <c r="E3820">
        <v>6116600</v>
      </c>
    </row>
    <row r="3821" spans="1:5" x14ac:dyDescent="0.2">
      <c r="A3821" t="s">
        <v>405</v>
      </c>
      <c r="B3821" s="243" t="str">
        <f>VLOOKUP(A3821,'Web Based Remittances'!A:C,3,0)</f>
        <v>890o873b</v>
      </c>
      <c r="C3821" t="s">
        <v>255</v>
      </c>
      <c r="D3821" t="s">
        <v>256</v>
      </c>
      <c r="E3821">
        <v>6121000</v>
      </c>
    </row>
    <row r="3822" spans="1:5" x14ac:dyDescent="0.2">
      <c r="A3822" t="s">
        <v>405</v>
      </c>
      <c r="B3822" s="243" t="str">
        <f>VLOOKUP(A3822,'Web Based Remittances'!A:C,3,0)</f>
        <v>890o873b</v>
      </c>
      <c r="C3822" t="s">
        <v>257</v>
      </c>
      <c r="D3822" t="s">
        <v>258</v>
      </c>
      <c r="E3822">
        <v>6122310</v>
      </c>
    </row>
    <row r="3823" spans="1:5" x14ac:dyDescent="0.2">
      <c r="A3823" t="s">
        <v>405</v>
      </c>
      <c r="B3823" s="243" t="str">
        <f>VLOOKUP(A3823,'Web Based Remittances'!A:C,3,0)</f>
        <v>890o873b</v>
      </c>
      <c r="C3823" t="s">
        <v>259</v>
      </c>
      <c r="D3823" t="s">
        <v>260</v>
      </c>
      <c r="E3823">
        <v>6122110</v>
      </c>
    </row>
    <row r="3824" spans="1:5" x14ac:dyDescent="0.2">
      <c r="A3824" t="s">
        <v>405</v>
      </c>
      <c r="B3824" s="243" t="str">
        <f>VLOOKUP(A3824,'Web Based Remittances'!A:C,3,0)</f>
        <v>890o873b</v>
      </c>
      <c r="C3824" t="s">
        <v>261</v>
      </c>
      <c r="D3824" t="s">
        <v>262</v>
      </c>
      <c r="E3824">
        <v>6120800</v>
      </c>
    </row>
    <row r="3825" spans="1:5" x14ac:dyDescent="0.2">
      <c r="A3825" t="s">
        <v>405</v>
      </c>
      <c r="B3825" s="243" t="str">
        <f>VLOOKUP(A3825,'Web Based Remittances'!A:C,3,0)</f>
        <v>890o873b</v>
      </c>
      <c r="C3825" t="s">
        <v>263</v>
      </c>
      <c r="D3825" t="s">
        <v>264</v>
      </c>
      <c r="E3825">
        <v>6120220</v>
      </c>
    </row>
    <row r="3826" spans="1:5" x14ac:dyDescent="0.2">
      <c r="A3826" t="s">
        <v>405</v>
      </c>
      <c r="B3826" s="243" t="str">
        <f>VLOOKUP(A3826,'Web Based Remittances'!A:C,3,0)</f>
        <v>890o873b</v>
      </c>
      <c r="C3826" t="s">
        <v>265</v>
      </c>
      <c r="D3826" t="s">
        <v>266</v>
      </c>
      <c r="E3826">
        <v>6120600</v>
      </c>
    </row>
    <row r="3827" spans="1:5" x14ac:dyDescent="0.2">
      <c r="A3827" t="s">
        <v>405</v>
      </c>
      <c r="B3827" s="243" t="str">
        <f>VLOOKUP(A3827,'Web Based Remittances'!A:C,3,0)</f>
        <v>890o873b</v>
      </c>
      <c r="C3827" t="s">
        <v>267</v>
      </c>
      <c r="D3827" t="s">
        <v>268</v>
      </c>
      <c r="E3827">
        <v>6120400</v>
      </c>
    </row>
    <row r="3828" spans="1:5" x14ac:dyDescent="0.2">
      <c r="A3828" t="s">
        <v>405</v>
      </c>
      <c r="B3828" s="243" t="str">
        <f>VLOOKUP(A3828,'Web Based Remittances'!A:C,3,0)</f>
        <v>890o873b</v>
      </c>
      <c r="C3828" t="s">
        <v>269</v>
      </c>
      <c r="D3828" t="s">
        <v>270</v>
      </c>
      <c r="E3828">
        <v>6140130</v>
      </c>
    </row>
    <row r="3829" spans="1:5" x14ac:dyDescent="0.2">
      <c r="A3829" t="s">
        <v>405</v>
      </c>
      <c r="B3829" s="243" t="str">
        <f>VLOOKUP(A3829,'Web Based Remittances'!A:C,3,0)</f>
        <v>890o873b</v>
      </c>
      <c r="C3829" t="s">
        <v>271</v>
      </c>
      <c r="D3829" t="s">
        <v>272</v>
      </c>
      <c r="E3829">
        <v>6142460</v>
      </c>
    </row>
    <row r="3830" spans="1:5" x14ac:dyDescent="0.2">
      <c r="A3830" t="s">
        <v>405</v>
      </c>
      <c r="B3830" s="243" t="str">
        <f>VLOOKUP(A3830,'Web Based Remittances'!A:C,3,0)</f>
        <v>890o873b</v>
      </c>
      <c r="C3830" t="s">
        <v>273</v>
      </c>
      <c r="D3830" t="s">
        <v>274</v>
      </c>
      <c r="E3830">
        <v>6142431</v>
      </c>
    </row>
    <row r="3831" spans="1:5" x14ac:dyDescent="0.2">
      <c r="A3831" t="s">
        <v>405</v>
      </c>
      <c r="B3831" s="243" t="str">
        <f>VLOOKUP(A3831,'Web Based Remittances'!A:C,3,0)</f>
        <v>890o873b</v>
      </c>
      <c r="C3831" t="s">
        <v>275</v>
      </c>
      <c r="D3831" t="s">
        <v>276</v>
      </c>
      <c r="E3831">
        <v>6142432</v>
      </c>
    </row>
    <row r="3832" spans="1:5" x14ac:dyDescent="0.2">
      <c r="A3832" t="s">
        <v>405</v>
      </c>
      <c r="B3832" s="243" t="str">
        <f>VLOOKUP(A3832,'Web Based Remittances'!A:C,3,0)</f>
        <v>890o873b</v>
      </c>
      <c r="C3832" t="s">
        <v>277</v>
      </c>
      <c r="D3832" t="s">
        <v>278</v>
      </c>
      <c r="E3832">
        <v>6142430</v>
      </c>
    </row>
    <row r="3833" spans="1:5" x14ac:dyDescent="0.2">
      <c r="A3833" t="s">
        <v>405</v>
      </c>
      <c r="B3833" s="243" t="str">
        <f>VLOOKUP(A3833,'Web Based Remittances'!A:C,3,0)</f>
        <v>890o873b</v>
      </c>
      <c r="C3833" t="s">
        <v>279</v>
      </c>
      <c r="D3833" t="s">
        <v>280</v>
      </c>
      <c r="E3833">
        <v>6142433</v>
      </c>
    </row>
    <row r="3834" spans="1:5" x14ac:dyDescent="0.2">
      <c r="A3834" t="s">
        <v>405</v>
      </c>
      <c r="B3834" s="243" t="str">
        <f>VLOOKUP(A3834,'Web Based Remittances'!A:C,3,0)</f>
        <v>890o873b</v>
      </c>
      <c r="C3834" t="s">
        <v>281</v>
      </c>
      <c r="D3834" t="s">
        <v>282</v>
      </c>
      <c r="E3834">
        <v>6142440</v>
      </c>
    </row>
    <row r="3835" spans="1:5" x14ac:dyDescent="0.2">
      <c r="A3835" t="s">
        <v>405</v>
      </c>
      <c r="B3835" s="243" t="str">
        <f>VLOOKUP(A3835,'Web Based Remittances'!A:C,3,0)</f>
        <v>890o873b</v>
      </c>
      <c r="C3835" t="s">
        <v>283</v>
      </c>
      <c r="D3835" t="s">
        <v>284</v>
      </c>
      <c r="E3835">
        <v>6142434</v>
      </c>
    </row>
    <row r="3836" spans="1:5" x14ac:dyDescent="0.2">
      <c r="A3836" t="s">
        <v>405</v>
      </c>
      <c r="B3836" s="243" t="str">
        <f>VLOOKUP(A3836,'Web Based Remittances'!A:C,3,0)</f>
        <v>890o873b</v>
      </c>
      <c r="C3836" t="s">
        <v>285</v>
      </c>
      <c r="D3836" t="s">
        <v>286</v>
      </c>
      <c r="E3836">
        <v>6146100</v>
      </c>
    </row>
    <row r="3837" spans="1:5" x14ac:dyDescent="0.2">
      <c r="A3837" t="s">
        <v>405</v>
      </c>
      <c r="B3837" s="243" t="str">
        <f>VLOOKUP(A3837,'Web Based Remittances'!A:C,3,0)</f>
        <v>890o873b</v>
      </c>
      <c r="C3837" t="s">
        <v>287</v>
      </c>
      <c r="D3837" t="s">
        <v>288</v>
      </c>
      <c r="E3837">
        <v>6140000</v>
      </c>
    </row>
    <row r="3838" spans="1:5" x14ac:dyDescent="0.2">
      <c r="A3838" t="s">
        <v>405</v>
      </c>
      <c r="B3838" s="243" t="str">
        <f>VLOOKUP(A3838,'Web Based Remittances'!A:C,3,0)</f>
        <v>890o873b</v>
      </c>
      <c r="C3838" t="s">
        <v>289</v>
      </c>
      <c r="D3838" t="s">
        <v>290</v>
      </c>
      <c r="E3838">
        <v>6121600</v>
      </c>
    </row>
    <row r="3839" spans="1:5" x14ac:dyDescent="0.2">
      <c r="A3839" t="s">
        <v>405</v>
      </c>
      <c r="B3839" s="243" t="str">
        <f>VLOOKUP(A3839,'Web Based Remittances'!A:C,3,0)</f>
        <v>890o873b</v>
      </c>
      <c r="C3839" t="s">
        <v>291</v>
      </c>
      <c r="D3839" t="s">
        <v>292</v>
      </c>
      <c r="E3839">
        <v>6151110</v>
      </c>
    </row>
    <row r="3840" spans="1:5" x14ac:dyDescent="0.2">
      <c r="A3840" t="s">
        <v>405</v>
      </c>
      <c r="B3840" s="243" t="str">
        <f>VLOOKUP(A3840,'Web Based Remittances'!A:C,3,0)</f>
        <v>890o873b</v>
      </c>
      <c r="C3840" t="s">
        <v>293</v>
      </c>
      <c r="D3840" t="s">
        <v>294</v>
      </c>
      <c r="E3840">
        <v>6140200</v>
      </c>
    </row>
    <row r="3841" spans="1:5" x14ac:dyDescent="0.2">
      <c r="A3841" t="s">
        <v>405</v>
      </c>
      <c r="B3841" s="243" t="str">
        <f>VLOOKUP(A3841,'Web Based Remittances'!A:C,3,0)</f>
        <v>890o873b</v>
      </c>
      <c r="C3841" t="s">
        <v>295</v>
      </c>
      <c r="D3841" t="s">
        <v>296</v>
      </c>
      <c r="E3841">
        <v>6111000</v>
      </c>
    </row>
    <row r="3842" spans="1:5" x14ac:dyDescent="0.2">
      <c r="A3842" t="s">
        <v>405</v>
      </c>
      <c r="B3842" s="243" t="str">
        <f>VLOOKUP(A3842,'Web Based Remittances'!A:C,3,0)</f>
        <v>890o873b</v>
      </c>
      <c r="C3842" t="s">
        <v>297</v>
      </c>
      <c r="D3842" t="s">
        <v>298</v>
      </c>
      <c r="E3842">
        <v>6170100</v>
      </c>
    </row>
    <row r="3843" spans="1:5" x14ac:dyDescent="0.2">
      <c r="A3843" t="s">
        <v>405</v>
      </c>
      <c r="B3843" s="243" t="str">
        <f>VLOOKUP(A3843,'Web Based Remittances'!A:C,3,0)</f>
        <v>890o873b</v>
      </c>
      <c r="C3843" t="s">
        <v>299</v>
      </c>
      <c r="D3843" t="s">
        <v>300</v>
      </c>
      <c r="E3843">
        <v>6170110</v>
      </c>
    </row>
    <row r="3844" spans="1:5" x14ac:dyDescent="0.2">
      <c r="A3844" t="s">
        <v>405</v>
      </c>
      <c r="B3844" s="243" t="str">
        <f>VLOOKUP(A3844,'Web Based Remittances'!A:C,3,0)</f>
        <v>890o873b</v>
      </c>
      <c r="C3844" t="s">
        <v>301</v>
      </c>
      <c r="D3844" t="s">
        <v>302</v>
      </c>
      <c r="E3844">
        <v>6181400</v>
      </c>
    </row>
    <row r="3845" spans="1:5" x14ac:dyDescent="0.2">
      <c r="A3845" t="s">
        <v>405</v>
      </c>
      <c r="B3845" s="243" t="str">
        <f>VLOOKUP(A3845,'Web Based Remittances'!A:C,3,0)</f>
        <v>890o873b</v>
      </c>
      <c r="C3845" t="s">
        <v>303</v>
      </c>
      <c r="D3845" t="s">
        <v>304</v>
      </c>
      <c r="E3845">
        <v>6181500</v>
      </c>
    </row>
    <row r="3846" spans="1:5" x14ac:dyDescent="0.2">
      <c r="A3846" t="s">
        <v>405</v>
      </c>
      <c r="B3846" s="243" t="str">
        <f>VLOOKUP(A3846,'Web Based Remittances'!A:C,3,0)</f>
        <v>890o873b</v>
      </c>
      <c r="C3846" t="s">
        <v>305</v>
      </c>
      <c r="D3846" t="s">
        <v>306</v>
      </c>
      <c r="E3846">
        <v>6110610</v>
      </c>
    </row>
    <row r="3847" spans="1:5" x14ac:dyDescent="0.2">
      <c r="A3847" t="s">
        <v>405</v>
      </c>
      <c r="B3847" s="243" t="str">
        <f>VLOOKUP(A3847,'Web Based Remittances'!A:C,3,0)</f>
        <v>890o873b</v>
      </c>
      <c r="C3847" t="s">
        <v>307</v>
      </c>
      <c r="D3847" t="s">
        <v>308</v>
      </c>
      <c r="E3847">
        <v>6122340</v>
      </c>
    </row>
    <row r="3848" spans="1:5" x14ac:dyDescent="0.2">
      <c r="A3848" t="s">
        <v>405</v>
      </c>
      <c r="B3848" s="243" t="str">
        <f>VLOOKUP(A3848,'Web Based Remittances'!A:C,3,0)</f>
        <v>890o873b</v>
      </c>
      <c r="C3848" t="s">
        <v>309</v>
      </c>
      <c r="D3848" t="s">
        <v>310</v>
      </c>
      <c r="E3848">
        <v>4190170</v>
      </c>
    </row>
    <row r="3849" spans="1:5" x14ac:dyDescent="0.2">
      <c r="A3849" t="s">
        <v>405</v>
      </c>
      <c r="B3849" s="243" t="str">
        <f>VLOOKUP(A3849,'Web Based Remittances'!A:C,3,0)</f>
        <v>890o873b</v>
      </c>
      <c r="C3849" t="s">
        <v>311</v>
      </c>
      <c r="D3849" t="s">
        <v>312</v>
      </c>
      <c r="E3849">
        <v>4190430</v>
      </c>
    </row>
    <row r="3850" spans="1:5" x14ac:dyDescent="0.2">
      <c r="A3850" t="s">
        <v>405</v>
      </c>
      <c r="B3850" s="243" t="str">
        <f>VLOOKUP(A3850,'Web Based Remittances'!A:C,3,0)</f>
        <v>890o873b</v>
      </c>
      <c r="C3850" t="s">
        <v>313</v>
      </c>
      <c r="D3850" t="s">
        <v>314</v>
      </c>
      <c r="E3850">
        <v>6181510</v>
      </c>
    </row>
    <row r="3851" spans="1:5" x14ac:dyDescent="0.2">
      <c r="A3851" t="s">
        <v>405</v>
      </c>
      <c r="B3851" s="243" t="str">
        <f>VLOOKUP(A3851,'Web Based Remittances'!A:C,3,0)</f>
        <v>890o873b</v>
      </c>
      <c r="C3851" t="s">
        <v>315</v>
      </c>
      <c r="D3851" t="s">
        <v>316</v>
      </c>
      <c r="E3851">
        <v>6180210</v>
      </c>
    </row>
    <row r="3852" spans="1:5" x14ac:dyDescent="0.2">
      <c r="A3852" t="s">
        <v>405</v>
      </c>
      <c r="B3852" s="243" t="str">
        <f>VLOOKUP(A3852,'Web Based Remittances'!A:C,3,0)</f>
        <v>890o873b</v>
      </c>
      <c r="C3852" t="s">
        <v>317</v>
      </c>
      <c r="D3852" t="s">
        <v>318</v>
      </c>
      <c r="E3852">
        <v>6180200</v>
      </c>
    </row>
    <row r="3853" spans="1:5" x14ac:dyDescent="0.2">
      <c r="A3853" t="s">
        <v>405</v>
      </c>
      <c r="B3853" s="243" t="str">
        <f>VLOOKUP(A3853,'Web Based Remittances'!A:C,3,0)</f>
        <v>890o873b</v>
      </c>
      <c r="C3853" t="s">
        <v>319</v>
      </c>
      <c r="D3853" t="s">
        <v>320</v>
      </c>
      <c r="E3853">
        <v>6180230</v>
      </c>
    </row>
    <row r="3854" spans="1:5" x14ac:dyDescent="0.2">
      <c r="A3854" t="s">
        <v>405</v>
      </c>
      <c r="B3854" s="243" t="str">
        <f>VLOOKUP(A3854,'Web Based Remittances'!A:C,3,0)</f>
        <v>890o873b</v>
      </c>
      <c r="C3854" t="s">
        <v>321</v>
      </c>
      <c r="D3854" t="s">
        <v>272</v>
      </c>
      <c r="E3854">
        <v>6180260</v>
      </c>
    </row>
    <row r="3855" spans="1:5" x14ac:dyDescent="0.2">
      <c r="A3855" t="s">
        <v>405</v>
      </c>
      <c r="B3855" s="243" t="str">
        <f>VLOOKUP(A3855,'Web Based Remittances'!A:C,3,0)</f>
        <v>890o873b</v>
      </c>
      <c r="C3855" t="s">
        <v>322</v>
      </c>
      <c r="D3855" t="s">
        <v>323</v>
      </c>
      <c r="E3855">
        <v>6180261</v>
      </c>
    </row>
    <row r="3856" spans="1:5" x14ac:dyDescent="0.2">
      <c r="A3856" t="s">
        <v>405</v>
      </c>
      <c r="B3856" s="243" t="str">
        <f>VLOOKUP(A3856,'Web Based Remittances'!A:C,3,0)</f>
        <v>890o873b</v>
      </c>
      <c r="C3856" t="s">
        <v>324</v>
      </c>
      <c r="D3856" t="s">
        <v>325</v>
      </c>
      <c r="E3856">
        <v>6180262</v>
      </c>
    </row>
    <row r="3857" spans="1:5" x14ac:dyDescent="0.2">
      <c r="A3857" t="s">
        <v>405</v>
      </c>
      <c r="B3857" s="243" t="str">
        <f>VLOOKUP(A3857,'Web Based Remittances'!A:C,3,0)</f>
        <v>890o873b</v>
      </c>
      <c r="C3857" t="s">
        <v>326</v>
      </c>
      <c r="D3857" t="s">
        <v>280</v>
      </c>
      <c r="E3857">
        <v>6180263</v>
      </c>
    </row>
    <row r="3858" spans="1:5" x14ac:dyDescent="0.2">
      <c r="A3858" t="s">
        <v>405</v>
      </c>
      <c r="B3858" s="243" t="str">
        <f>VLOOKUP(A3858,'Web Based Remittances'!A:C,3,0)</f>
        <v>890o873b</v>
      </c>
      <c r="C3858" t="s">
        <v>327</v>
      </c>
      <c r="D3858" t="s">
        <v>328</v>
      </c>
      <c r="E3858">
        <v>6180264</v>
      </c>
    </row>
    <row r="3859" spans="1:5" x14ac:dyDescent="0.2">
      <c r="A3859" t="s">
        <v>406</v>
      </c>
      <c r="B3859" s="243" t="str">
        <f>VLOOKUP(A3859,'Web Based Remittances'!A:C,3,0)</f>
        <v>39b257j</v>
      </c>
      <c r="C3859" t="s">
        <v>200</v>
      </c>
      <c r="D3859" t="s">
        <v>201</v>
      </c>
      <c r="E3859">
        <v>4190105</v>
      </c>
    </row>
    <row r="3860" spans="1:5" x14ac:dyDescent="0.2">
      <c r="A3860" t="s">
        <v>406</v>
      </c>
      <c r="B3860" s="243" t="str">
        <f>VLOOKUP(A3860,'Web Based Remittances'!A:C,3,0)</f>
        <v>39b257j</v>
      </c>
      <c r="C3860" t="s">
        <v>202</v>
      </c>
      <c r="D3860" t="s">
        <v>203</v>
      </c>
      <c r="E3860">
        <v>4190110</v>
      </c>
    </row>
    <row r="3861" spans="1:5" x14ac:dyDescent="0.2">
      <c r="A3861" t="s">
        <v>406</v>
      </c>
      <c r="B3861" s="243" t="str">
        <f>VLOOKUP(A3861,'Web Based Remittances'!A:C,3,0)</f>
        <v>39b257j</v>
      </c>
      <c r="C3861" t="s">
        <v>204</v>
      </c>
      <c r="D3861" t="s">
        <v>205</v>
      </c>
      <c r="E3861">
        <v>4190120</v>
      </c>
    </row>
    <row r="3862" spans="1:5" x14ac:dyDescent="0.2">
      <c r="A3862" t="s">
        <v>406</v>
      </c>
      <c r="B3862" s="243" t="str">
        <f>VLOOKUP(A3862,'Web Based Remittances'!A:C,3,0)</f>
        <v>39b257j</v>
      </c>
      <c r="C3862" t="s">
        <v>206</v>
      </c>
      <c r="D3862" t="s">
        <v>207</v>
      </c>
      <c r="E3862">
        <v>4190140</v>
      </c>
    </row>
    <row r="3863" spans="1:5" x14ac:dyDescent="0.2">
      <c r="A3863" t="s">
        <v>406</v>
      </c>
      <c r="B3863" s="243" t="str">
        <f>VLOOKUP(A3863,'Web Based Remittances'!A:C,3,0)</f>
        <v>39b257j</v>
      </c>
      <c r="C3863" t="s">
        <v>208</v>
      </c>
      <c r="D3863" t="s">
        <v>209</v>
      </c>
      <c r="E3863">
        <v>4190160</v>
      </c>
    </row>
    <row r="3864" spans="1:5" x14ac:dyDescent="0.2">
      <c r="A3864" t="s">
        <v>406</v>
      </c>
      <c r="B3864" s="243" t="str">
        <f>VLOOKUP(A3864,'Web Based Remittances'!A:C,3,0)</f>
        <v>39b257j</v>
      </c>
      <c r="C3864" t="s">
        <v>210</v>
      </c>
      <c r="D3864" t="s">
        <v>211</v>
      </c>
      <c r="E3864">
        <v>4190390</v>
      </c>
    </row>
    <row r="3865" spans="1:5" x14ac:dyDescent="0.2">
      <c r="A3865" t="s">
        <v>406</v>
      </c>
      <c r="B3865" s="243" t="str">
        <f>VLOOKUP(A3865,'Web Based Remittances'!A:C,3,0)</f>
        <v>39b257j</v>
      </c>
      <c r="C3865" t="s">
        <v>212</v>
      </c>
      <c r="D3865" t="s">
        <v>213</v>
      </c>
      <c r="E3865">
        <v>4191900</v>
      </c>
    </row>
    <row r="3866" spans="1:5" x14ac:dyDescent="0.2">
      <c r="A3866" t="s">
        <v>406</v>
      </c>
      <c r="B3866" s="243" t="str">
        <f>VLOOKUP(A3866,'Web Based Remittances'!A:C,3,0)</f>
        <v>39b257j</v>
      </c>
      <c r="C3866" t="s">
        <v>214</v>
      </c>
      <c r="D3866" t="s">
        <v>215</v>
      </c>
      <c r="E3866">
        <v>4191100</v>
      </c>
    </row>
    <row r="3867" spans="1:5" x14ac:dyDescent="0.2">
      <c r="A3867" t="s">
        <v>406</v>
      </c>
      <c r="B3867" s="243" t="str">
        <f>VLOOKUP(A3867,'Web Based Remittances'!A:C,3,0)</f>
        <v>39b257j</v>
      </c>
      <c r="C3867" t="s">
        <v>216</v>
      </c>
      <c r="D3867" t="s">
        <v>217</v>
      </c>
      <c r="E3867">
        <v>4191110</v>
      </c>
    </row>
    <row r="3868" spans="1:5" x14ac:dyDescent="0.2">
      <c r="A3868" t="s">
        <v>406</v>
      </c>
      <c r="B3868" s="243" t="str">
        <f>VLOOKUP(A3868,'Web Based Remittances'!A:C,3,0)</f>
        <v>39b257j</v>
      </c>
      <c r="C3868" t="s">
        <v>218</v>
      </c>
      <c r="D3868" t="s">
        <v>219</v>
      </c>
      <c r="E3868">
        <v>4191600</v>
      </c>
    </row>
    <row r="3869" spans="1:5" x14ac:dyDescent="0.2">
      <c r="A3869" t="s">
        <v>406</v>
      </c>
      <c r="B3869" s="243" t="str">
        <f>VLOOKUP(A3869,'Web Based Remittances'!A:C,3,0)</f>
        <v>39b257j</v>
      </c>
      <c r="C3869" t="s">
        <v>220</v>
      </c>
      <c r="D3869" t="s">
        <v>221</v>
      </c>
      <c r="E3869">
        <v>4191610</v>
      </c>
    </row>
    <row r="3870" spans="1:5" x14ac:dyDescent="0.2">
      <c r="A3870" t="s">
        <v>406</v>
      </c>
      <c r="B3870" s="243" t="str">
        <f>VLOOKUP(A3870,'Web Based Remittances'!A:C,3,0)</f>
        <v>39b257j</v>
      </c>
      <c r="C3870" t="s">
        <v>222</v>
      </c>
      <c r="D3870" t="s">
        <v>223</v>
      </c>
      <c r="E3870">
        <v>4190410</v>
      </c>
    </row>
    <row r="3871" spans="1:5" x14ac:dyDescent="0.2">
      <c r="A3871" t="s">
        <v>406</v>
      </c>
      <c r="B3871" s="243" t="str">
        <f>VLOOKUP(A3871,'Web Based Remittances'!A:C,3,0)</f>
        <v>39b257j</v>
      </c>
      <c r="C3871" t="s">
        <v>224</v>
      </c>
      <c r="D3871" t="s">
        <v>225</v>
      </c>
      <c r="E3871">
        <v>4190420</v>
      </c>
    </row>
    <row r="3872" spans="1:5" x14ac:dyDescent="0.2">
      <c r="A3872" t="s">
        <v>406</v>
      </c>
      <c r="B3872" s="243" t="str">
        <f>VLOOKUP(A3872,'Web Based Remittances'!A:C,3,0)</f>
        <v>39b257j</v>
      </c>
      <c r="C3872" t="s">
        <v>226</v>
      </c>
      <c r="D3872" t="s">
        <v>227</v>
      </c>
      <c r="E3872">
        <v>4190200</v>
      </c>
    </row>
    <row r="3873" spans="1:5" x14ac:dyDescent="0.2">
      <c r="A3873" t="s">
        <v>406</v>
      </c>
      <c r="B3873" s="243" t="str">
        <f>VLOOKUP(A3873,'Web Based Remittances'!A:C,3,0)</f>
        <v>39b257j</v>
      </c>
      <c r="C3873" t="s">
        <v>228</v>
      </c>
      <c r="D3873" t="s">
        <v>229</v>
      </c>
      <c r="E3873">
        <v>4190386</v>
      </c>
    </row>
    <row r="3874" spans="1:5" x14ac:dyDescent="0.2">
      <c r="A3874" t="s">
        <v>406</v>
      </c>
      <c r="B3874" s="243" t="str">
        <f>VLOOKUP(A3874,'Web Based Remittances'!A:C,3,0)</f>
        <v>39b257j</v>
      </c>
      <c r="C3874" t="s">
        <v>230</v>
      </c>
      <c r="D3874" t="s">
        <v>231</v>
      </c>
      <c r="E3874">
        <v>4190387</v>
      </c>
    </row>
    <row r="3875" spans="1:5" x14ac:dyDescent="0.2">
      <c r="A3875" t="s">
        <v>406</v>
      </c>
      <c r="B3875" s="243" t="str">
        <f>VLOOKUP(A3875,'Web Based Remittances'!A:C,3,0)</f>
        <v>39b257j</v>
      </c>
      <c r="C3875" t="s">
        <v>232</v>
      </c>
      <c r="D3875" t="s">
        <v>233</v>
      </c>
      <c r="E3875">
        <v>4190388</v>
      </c>
    </row>
    <row r="3876" spans="1:5" x14ac:dyDescent="0.2">
      <c r="A3876" t="s">
        <v>406</v>
      </c>
      <c r="B3876" s="243" t="str">
        <f>VLOOKUP(A3876,'Web Based Remittances'!A:C,3,0)</f>
        <v>39b257j</v>
      </c>
      <c r="C3876" t="s">
        <v>234</v>
      </c>
      <c r="D3876" t="s">
        <v>235</v>
      </c>
      <c r="E3876">
        <v>4190380</v>
      </c>
    </row>
    <row r="3877" spans="1:5" x14ac:dyDescent="0.2">
      <c r="A3877" t="s">
        <v>406</v>
      </c>
      <c r="B3877" s="243" t="str">
        <f>VLOOKUP(A3877,'Web Based Remittances'!A:C,3,0)</f>
        <v>39b257j</v>
      </c>
      <c r="C3877" t="s">
        <v>236</v>
      </c>
      <c r="D3877" t="s">
        <v>237</v>
      </c>
      <c r="E3877">
        <v>4190205</v>
      </c>
    </row>
    <row r="3878" spans="1:5" x14ac:dyDescent="0.2">
      <c r="A3878" t="s">
        <v>406</v>
      </c>
      <c r="B3878" s="243" t="str">
        <f>VLOOKUP(A3878,'Web Based Remittances'!A:C,3,0)</f>
        <v>39b257j</v>
      </c>
      <c r="C3878" t="s">
        <v>238</v>
      </c>
      <c r="D3878" t="s">
        <v>239</v>
      </c>
      <c r="E3878">
        <v>4190210</v>
      </c>
    </row>
    <row r="3879" spans="1:5" x14ac:dyDescent="0.2">
      <c r="A3879" t="s">
        <v>406</v>
      </c>
      <c r="B3879" s="243" t="str">
        <f>VLOOKUP(A3879,'Web Based Remittances'!A:C,3,0)</f>
        <v>39b257j</v>
      </c>
      <c r="C3879" t="s">
        <v>14</v>
      </c>
      <c r="D3879" t="s">
        <v>240</v>
      </c>
      <c r="E3879">
        <v>6110000</v>
      </c>
    </row>
    <row r="3880" spans="1:5" x14ac:dyDescent="0.2">
      <c r="A3880" t="s">
        <v>406</v>
      </c>
      <c r="B3880" s="243" t="str">
        <f>VLOOKUP(A3880,'Web Based Remittances'!A:C,3,0)</f>
        <v>39b257j</v>
      </c>
      <c r="C3880" t="s">
        <v>23</v>
      </c>
      <c r="D3880" t="s">
        <v>241</v>
      </c>
      <c r="E3880">
        <v>6110020</v>
      </c>
    </row>
    <row r="3881" spans="1:5" x14ac:dyDescent="0.2">
      <c r="A3881" t="s">
        <v>406</v>
      </c>
      <c r="B3881" s="243" t="str">
        <f>VLOOKUP(A3881,'Web Based Remittances'!A:C,3,0)</f>
        <v>39b257j</v>
      </c>
      <c r="C3881" t="s">
        <v>31</v>
      </c>
      <c r="D3881" t="s">
        <v>242</v>
      </c>
      <c r="E3881">
        <v>6110600</v>
      </c>
    </row>
    <row r="3882" spans="1:5" x14ac:dyDescent="0.2">
      <c r="A3882" t="s">
        <v>406</v>
      </c>
      <c r="B3882" s="243" t="str">
        <f>VLOOKUP(A3882,'Web Based Remittances'!A:C,3,0)</f>
        <v>39b257j</v>
      </c>
      <c r="C3882" t="s">
        <v>38</v>
      </c>
      <c r="D3882" t="s">
        <v>243</v>
      </c>
      <c r="E3882">
        <v>6110720</v>
      </c>
    </row>
    <row r="3883" spans="1:5" x14ac:dyDescent="0.2">
      <c r="A3883" t="s">
        <v>406</v>
      </c>
      <c r="B3883" s="243" t="str">
        <f>VLOOKUP(A3883,'Web Based Remittances'!A:C,3,0)</f>
        <v>39b257j</v>
      </c>
      <c r="C3883" t="s">
        <v>42</v>
      </c>
      <c r="D3883" t="s">
        <v>244</v>
      </c>
      <c r="E3883">
        <v>6110860</v>
      </c>
    </row>
    <row r="3884" spans="1:5" x14ac:dyDescent="0.2">
      <c r="A3884" t="s">
        <v>406</v>
      </c>
      <c r="B3884" s="243" t="str">
        <f>VLOOKUP(A3884,'Web Based Remittances'!A:C,3,0)</f>
        <v>39b257j</v>
      </c>
      <c r="C3884" t="s">
        <v>46</v>
      </c>
      <c r="D3884" t="s">
        <v>245</v>
      </c>
      <c r="E3884">
        <v>6110800</v>
      </c>
    </row>
    <row r="3885" spans="1:5" x14ac:dyDescent="0.2">
      <c r="A3885" t="s">
        <v>406</v>
      </c>
      <c r="B3885" s="243" t="str">
        <f>VLOOKUP(A3885,'Web Based Remittances'!A:C,3,0)</f>
        <v>39b257j</v>
      </c>
      <c r="C3885" t="s">
        <v>50</v>
      </c>
      <c r="D3885" t="s">
        <v>246</v>
      </c>
      <c r="E3885">
        <v>6110640</v>
      </c>
    </row>
    <row r="3886" spans="1:5" x14ac:dyDescent="0.2">
      <c r="A3886" t="s">
        <v>406</v>
      </c>
      <c r="B3886" s="243" t="str">
        <f>VLOOKUP(A3886,'Web Based Remittances'!A:C,3,0)</f>
        <v>39b257j</v>
      </c>
      <c r="C3886" t="s">
        <v>247</v>
      </c>
      <c r="D3886" t="s">
        <v>248</v>
      </c>
      <c r="E3886">
        <v>6116300</v>
      </c>
    </row>
    <row r="3887" spans="1:5" x14ac:dyDescent="0.2">
      <c r="A3887" t="s">
        <v>406</v>
      </c>
      <c r="B3887" s="243" t="str">
        <f>VLOOKUP(A3887,'Web Based Remittances'!A:C,3,0)</f>
        <v>39b257j</v>
      </c>
      <c r="C3887" t="s">
        <v>249</v>
      </c>
      <c r="D3887" t="s">
        <v>250</v>
      </c>
      <c r="E3887">
        <v>6116200</v>
      </c>
    </row>
    <row r="3888" spans="1:5" x14ac:dyDescent="0.2">
      <c r="A3888" t="s">
        <v>406</v>
      </c>
      <c r="B3888" s="243" t="str">
        <f>VLOOKUP(A3888,'Web Based Remittances'!A:C,3,0)</f>
        <v>39b257j</v>
      </c>
      <c r="C3888" t="s">
        <v>251</v>
      </c>
      <c r="D3888" t="s">
        <v>252</v>
      </c>
      <c r="E3888">
        <v>6116610</v>
      </c>
    </row>
    <row r="3889" spans="1:5" x14ac:dyDescent="0.2">
      <c r="A3889" t="s">
        <v>406</v>
      </c>
      <c r="B3889" s="243" t="str">
        <f>VLOOKUP(A3889,'Web Based Remittances'!A:C,3,0)</f>
        <v>39b257j</v>
      </c>
      <c r="C3889" t="s">
        <v>253</v>
      </c>
      <c r="D3889" t="s">
        <v>254</v>
      </c>
      <c r="E3889">
        <v>6116600</v>
      </c>
    </row>
    <row r="3890" spans="1:5" x14ac:dyDescent="0.2">
      <c r="A3890" t="s">
        <v>406</v>
      </c>
      <c r="B3890" s="243" t="str">
        <f>VLOOKUP(A3890,'Web Based Remittances'!A:C,3,0)</f>
        <v>39b257j</v>
      </c>
      <c r="C3890" t="s">
        <v>255</v>
      </c>
      <c r="D3890" t="s">
        <v>256</v>
      </c>
      <c r="E3890">
        <v>6121000</v>
      </c>
    </row>
    <row r="3891" spans="1:5" x14ac:dyDescent="0.2">
      <c r="A3891" t="s">
        <v>406</v>
      </c>
      <c r="B3891" s="243" t="str">
        <f>VLOOKUP(A3891,'Web Based Remittances'!A:C,3,0)</f>
        <v>39b257j</v>
      </c>
      <c r="C3891" t="s">
        <v>257</v>
      </c>
      <c r="D3891" t="s">
        <v>258</v>
      </c>
      <c r="E3891">
        <v>6122310</v>
      </c>
    </row>
    <row r="3892" spans="1:5" x14ac:dyDescent="0.2">
      <c r="A3892" t="s">
        <v>406</v>
      </c>
      <c r="B3892" s="243" t="str">
        <f>VLOOKUP(A3892,'Web Based Remittances'!A:C,3,0)</f>
        <v>39b257j</v>
      </c>
      <c r="C3892" t="s">
        <v>259</v>
      </c>
      <c r="D3892" t="s">
        <v>260</v>
      </c>
      <c r="E3892">
        <v>6122110</v>
      </c>
    </row>
    <row r="3893" spans="1:5" x14ac:dyDescent="0.2">
      <c r="A3893" t="s">
        <v>406</v>
      </c>
      <c r="B3893" s="243" t="str">
        <f>VLOOKUP(A3893,'Web Based Remittances'!A:C,3,0)</f>
        <v>39b257j</v>
      </c>
      <c r="C3893" t="s">
        <v>261</v>
      </c>
      <c r="D3893" t="s">
        <v>262</v>
      </c>
      <c r="E3893">
        <v>6120800</v>
      </c>
    </row>
    <row r="3894" spans="1:5" x14ac:dyDescent="0.2">
      <c r="A3894" t="s">
        <v>406</v>
      </c>
      <c r="B3894" s="243" t="str">
        <f>VLOOKUP(A3894,'Web Based Remittances'!A:C,3,0)</f>
        <v>39b257j</v>
      </c>
      <c r="C3894" t="s">
        <v>263</v>
      </c>
      <c r="D3894" t="s">
        <v>264</v>
      </c>
      <c r="E3894">
        <v>6120220</v>
      </c>
    </row>
    <row r="3895" spans="1:5" x14ac:dyDescent="0.2">
      <c r="A3895" t="s">
        <v>406</v>
      </c>
      <c r="B3895" s="243" t="str">
        <f>VLOOKUP(A3895,'Web Based Remittances'!A:C,3,0)</f>
        <v>39b257j</v>
      </c>
      <c r="C3895" t="s">
        <v>265</v>
      </c>
      <c r="D3895" t="s">
        <v>266</v>
      </c>
      <c r="E3895">
        <v>6120600</v>
      </c>
    </row>
    <row r="3896" spans="1:5" x14ac:dyDescent="0.2">
      <c r="A3896" t="s">
        <v>406</v>
      </c>
      <c r="B3896" s="243" t="str">
        <f>VLOOKUP(A3896,'Web Based Remittances'!A:C,3,0)</f>
        <v>39b257j</v>
      </c>
      <c r="C3896" t="s">
        <v>267</v>
      </c>
      <c r="D3896" t="s">
        <v>268</v>
      </c>
      <c r="E3896">
        <v>6120400</v>
      </c>
    </row>
    <row r="3897" spans="1:5" x14ac:dyDescent="0.2">
      <c r="A3897" t="s">
        <v>406</v>
      </c>
      <c r="B3897" s="243" t="str">
        <f>VLOOKUP(A3897,'Web Based Remittances'!A:C,3,0)</f>
        <v>39b257j</v>
      </c>
      <c r="C3897" t="s">
        <v>269</v>
      </c>
      <c r="D3897" t="s">
        <v>270</v>
      </c>
      <c r="E3897">
        <v>6140130</v>
      </c>
    </row>
    <row r="3898" spans="1:5" x14ac:dyDescent="0.2">
      <c r="A3898" t="s">
        <v>406</v>
      </c>
      <c r="B3898" s="243" t="str">
        <f>VLOOKUP(A3898,'Web Based Remittances'!A:C,3,0)</f>
        <v>39b257j</v>
      </c>
      <c r="C3898" t="s">
        <v>271</v>
      </c>
      <c r="D3898" t="s">
        <v>272</v>
      </c>
      <c r="E3898">
        <v>6142460</v>
      </c>
    </row>
    <row r="3899" spans="1:5" x14ac:dyDescent="0.2">
      <c r="A3899" t="s">
        <v>406</v>
      </c>
      <c r="B3899" s="243" t="str">
        <f>VLOOKUP(A3899,'Web Based Remittances'!A:C,3,0)</f>
        <v>39b257j</v>
      </c>
      <c r="C3899" t="s">
        <v>273</v>
      </c>
      <c r="D3899" t="s">
        <v>274</v>
      </c>
      <c r="E3899">
        <v>6142431</v>
      </c>
    </row>
    <row r="3900" spans="1:5" x14ac:dyDescent="0.2">
      <c r="A3900" t="s">
        <v>406</v>
      </c>
      <c r="B3900" s="243" t="str">
        <f>VLOOKUP(A3900,'Web Based Remittances'!A:C,3,0)</f>
        <v>39b257j</v>
      </c>
      <c r="C3900" t="s">
        <v>275</v>
      </c>
      <c r="D3900" t="s">
        <v>276</v>
      </c>
      <c r="E3900">
        <v>6142432</v>
      </c>
    </row>
    <row r="3901" spans="1:5" x14ac:dyDescent="0.2">
      <c r="A3901" t="s">
        <v>406</v>
      </c>
      <c r="B3901" s="243" t="str">
        <f>VLOOKUP(A3901,'Web Based Remittances'!A:C,3,0)</f>
        <v>39b257j</v>
      </c>
      <c r="C3901" t="s">
        <v>277</v>
      </c>
      <c r="D3901" t="s">
        <v>278</v>
      </c>
      <c r="E3901">
        <v>6142430</v>
      </c>
    </row>
    <row r="3902" spans="1:5" x14ac:dyDescent="0.2">
      <c r="A3902" t="s">
        <v>406</v>
      </c>
      <c r="B3902" s="243" t="str">
        <f>VLOOKUP(A3902,'Web Based Remittances'!A:C,3,0)</f>
        <v>39b257j</v>
      </c>
      <c r="C3902" t="s">
        <v>279</v>
      </c>
      <c r="D3902" t="s">
        <v>280</v>
      </c>
      <c r="E3902">
        <v>6142433</v>
      </c>
    </row>
    <row r="3903" spans="1:5" x14ac:dyDescent="0.2">
      <c r="A3903" t="s">
        <v>406</v>
      </c>
      <c r="B3903" s="243" t="str">
        <f>VLOOKUP(A3903,'Web Based Remittances'!A:C,3,0)</f>
        <v>39b257j</v>
      </c>
      <c r="C3903" t="s">
        <v>281</v>
      </c>
      <c r="D3903" t="s">
        <v>282</v>
      </c>
      <c r="E3903">
        <v>6142440</v>
      </c>
    </row>
    <row r="3904" spans="1:5" x14ac:dyDescent="0.2">
      <c r="A3904" t="s">
        <v>406</v>
      </c>
      <c r="B3904" s="243" t="str">
        <f>VLOOKUP(A3904,'Web Based Remittances'!A:C,3,0)</f>
        <v>39b257j</v>
      </c>
      <c r="C3904" t="s">
        <v>283</v>
      </c>
      <c r="D3904" t="s">
        <v>284</v>
      </c>
      <c r="E3904">
        <v>6142434</v>
      </c>
    </row>
    <row r="3905" spans="1:5" x14ac:dyDescent="0.2">
      <c r="A3905" t="s">
        <v>406</v>
      </c>
      <c r="B3905" s="243" t="str">
        <f>VLOOKUP(A3905,'Web Based Remittances'!A:C,3,0)</f>
        <v>39b257j</v>
      </c>
      <c r="C3905" t="s">
        <v>285</v>
      </c>
      <c r="D3905" t="s">
        <v>286</v>
      </c>
      <c r="E3905">
        <v>6146100</v>
      </c>
    </row>
    <row r="3906" spans="1:5" x14ac:dyDescent="0.2">
      <c r="A3906" t="s">
        <v>406</v>
      </c>
      <c r="B3906" s="243" t="str">
        <f>VLOOKUP(A3906,'Web Based Remittances'!A:C,3,0)</f>
        <v>39b257j</v>
      </c>
      <c r="C3906" t="s">
        <v>287</v>
      </c>
      <c r="D3906" t="s">
        <v>288</v>
      </c>
      <c r="E3906">
        <v>6140000</v>
      </c>
    </row>
    <row r="3907" spans="1:5" x14ac:dyDescent="0.2">
      <c r="A3907" t="s">
        <v>406</v>
      </c>
      <c r="B3907" s="243" t="str">
        <f>VLOOKUP(A3907,'Web Based Remittances'!A:C,3,0)</f>
        <v>39b257j</v>
      </c>
      <c r="C3907" t="s">
        <v>289</v>
      </c>
      <c r="D3907" t="s">
        <v>290</v>
      </c>
      <c r="E3907">
        <v>6121600</v>
      </c>
    </row>
    <row r="3908" spans="1:5" x14ac:dyDescent="0.2">
      <c r="A3908" t="s">
        <v>406</v>
      </c>
      <c r="B3908" s="243" t="str">
        <f>VLOOKUP(A3908,'Web Based Remittances'!A:C,3,0)</f>
        <v>39b257j</v>
      </c>
      <c r="C3908" t="s">
        <v>291</v>
      </c>
      <c r="D3908" t="s">
        <v>292</v>
      </c>
      <c r="E3908">
        <v>6151110</v>
      </c>
    </row>
    <row r="3909" spans="1:5" x14ac:dyDescent="0.2">
      <c r="A3909" t="s">
        <v>406</v>
      </c>
      <c r="B3909" s="243" t="str">
        <f>VLOOKUP(A3909,'Web Based Remittances'!A:C,3,0)</f>
        <v>39b257j</v>
      </c>
      <c r="C3909" t="s">
        <v>293</v>
      </c>
      <c r="D3909" t="s">
        <v>294</v>
      </c>
      <c r="E3909">
        <v>6140200</v>
      </c>
    </row>
    <row r="3910" spans="1:5" x14ac:dyDescent="0.2">
      <c r="A3910" t="s">
        <v>406</v>
      </c>
      <c r="B3910" s="243" t="str">
        <f>VLOOKUP(A3910,'Web Based Remittances'!A:C,3,0)</f>
        <v>39b257j</v>
      </c>
      <c r="C3910" t="s">
        <v>295</v>
      </c>
      <c r="D3910" t="s">
        <v>296</v>
      </c>
      <c r="E3910">
        <v>6111000</v>
      </c>
    </row>
    <row r="3911" spans="1:5" x14ac:dyDescent="0.2">
      <c r="A3911" t="s">
        <v>406</v>
      </c>
      <c r="B3911" s="243" t="str">
        <f>VLOOKUP(A3911,'Web Based Remittances'!A:C,3,0)</f>
        <v>39b257j</v>
      </c>
      <c r="C3911" t="s">
        <v>297</v>
      </c>
      <c r="D3911" t="s">
        <v>298</v>
      </c>
      <c r="E3911">
        <v>6170100</v>
      </c>
    </row>
    <row r="3912" spans="1:5" x14ac:dyDescent="0.2">
      <c r="A3912" t="s">
        <v>406</v>
      </c>
      <c r="B3912" s="243" t="str">
        <f>VLOOKUP(A3912,'Web Based Remittances'!A:C,3,0)</f>
        <v>39b257j</v>
      </c>
      <c r="C3912" t="s">
        <v>299</v>
      </c>
      <c r="D3912" t="s">
        <v>300</v>
      </c>
      <c r="E3912">
        <v>6170110</v>
      </c>
    </row>
    <row r="3913" spans="1:5" x14ac:dyDescent="0.2">
      <c r="A3913" t="s">
        <v>406</v>
      </c>
      <c r="B3913" s="243" t="str">
        <f>VLOOKUP(A3913,'Web Based Remittances'!A:C,3,0)</f>
        <v>39b257j</v>
      </c>
      <c r="C3913" t="s">
        <v>301</v>
      </c>
      <c r="D3913" t="s">
        <v>302</v>
      </c>
      <c r="E3913">
        <v>6181400</v>
      </c>
    </row>
    <row r="3914" spans="1:5" x14ac:dyDescent="0.2">
      <c r="A3914" t="s">
        <v>406</v>
      </c>
      <c r="B3914" s="243" t="str">
        <f>VLOOKUP(A3914,'Web Based Remittances'!A:C,3,0)</f>
        <v>39b257j</v>
      </c>
      <c r="C3914" t="s">
        <v>303</v>
      </c>
      <c r="D3914" t="s">
        <v>304</v>
      </c>
      <c r="E3914">
        <v>6181500</v>
      </c>
    </row>
    <row r="3915" spans="1:5" x14ac:dyDescent="0.2">
      <c r="A3915" t="s">
        <v>406</v>
      </c>
      <c r="B3915" s="243" t="str">
        <f>VLOOKUP(A3915,'Web Based Remittances'!A:C,3,0)</f>
        <v>39b257j</v>
      </c>
      <c r="C3915" t="s">
        <v>305</v>
      </c>
      <c r="D3915" t="s">
        <v>306</v>
      </c>
      <c r="E3915">
        <v>6110610</v>
      </c>
    </row>
    <row r="3916" spans="1:5" x14ac:dyDescent="0.2">
      <c r="A3916" t="s">
        <v>406</v>
      </c>
      <c r="B3916" s="243" t="str">
        <f>VLOOKUP(A3916,'Web Based Remittances'!A:C,3,0)</f>
        <v>39b257j</v>
      </c>
      <c r="C3916" t="s">
        <v>307</v>
      </c>
      <c r="D3916" t="s">
        <v>308</v>
      </c>
      <c r="E3916">
        <v>6122340</v>
      </c>
    </row>
    <row r="3917" spans="1:5" x14ac:dyDescent="0.2">
      <c r="A3917" t="s">
        <v>406</v>
      </c>
      <c r="B3917" s="243" t="str">
        <f>VLOOKUP(A3917,'Web Based Remittances'!A:C,3,0)</f>
        <v>39b257j</v>
      </c>
      <c r="C3917" t="s">
        <v>309</v>
      </c>
      <c r="D3917" t="s">
        <v>310</v>
      </c>
      <c r="E3917">
        <v>4190170</v>
      </c>
    </row>
    <row r="3918" spans="1:5" x14ac:dyDescent="0.2">
      <c r="A3918" t="s">
        <v>406</v>
      </c>
      <c r="B3918" s="243" t="str">
        <f>VLOOKUP(A3918,'Web Based Remittances'!A:C,3,0)</f>
        <v>39b257j</v>
      </c>
      <c r="C3918" t="s">
        <v>311</v>
      </c>
      <c r="D3918" t="s">
        <v>312</v>
      </c>
      <c r="E3918">
        <v>4190430</v>
      </c>
    </row>
    <row r="3919" spans="1:5" x14ac:dyDescent="0.2">
      <c r="A3919" t="s">
        <v>406</v>
      </c>
      <c r="B3919" s="243" t="str">
        <f>VLOOKUP(A3919,'Web Based Remittances'!A:C,3,0)</f>
        <v>39b257j</v>
      </c>
      <c r="C3919" t="s">
        <v>313</v>
      </c>
      <c r="D3919" t="s">
        <v>314</v>
      </c>
      <c r="E3919">
        <v>6181510</v>
      </c>
    </row>
    <row r="3920" spans="1:5" x14ac:dyDescent="0.2">
      <c r="A3920" t="s">
        <v>406</v>
      </c>
      <c r="B3920" s="243" t="str">
        <f>VLOOKUP(A3920,'Web Based Remittances'!A:C,3,0)</f>
        <v>39b257j</v>
      </c>
      <c r="C3920" t="s">
        <v>315</v>
      </c>
      <c r="D3920" t="s">
        <v>316</v>
      </c>
      <c r="E3920">
        <v>6180210</v>
      </c>
    </row>
    <row r="3921" spans="1:18" x14ac:dyDescent="0.2">
      <c r="A3921" t="s">
        <v>406</v>
      </c>
      <c r="B3921" s="243" t="str">
        <f>VLOOKUP(A3921,'Web Based Remittances'!A:C,3,0)</f>
        <v>39b257j</v>
      </c>
      <c r="C3921" t="s">
        <v>317</v>
      </c>
      <c r="D3921" t="s">
        <v>318</v>
      </c>
      <c r="E3921">
        <v>6180200</v>
      </c>
    </row>
    <row r="3922" spans="1:18" x14ac:dyDescent="0.2">
      <c r="A3922" t="s">
        <v>406</v>
      </c>
      <c r="B3922" s="243" t="str">
        <f>VLOOKUP(A3922,'Web Based Remittances'!A:C,3,0)</f>
        <v>39b257j</v>
      </c>
      <c r="C3922" t="s">
        <v>319</v>
      </c>
      <c r="D3922" t="s">
        <v>320</v>
      </c>
      <c r="E3922">
        <v>6180230</v>
      </c>
    </row>
    <row r="3923" spans="1:18" x14ac:dyDescent="0.2">
      <c r="A3923" t="s">
        <v>406</v>
      </c>
      <c r="B3923" s="243" t="str">
        <f>VLOOKUP(A3923,'Web Based Remittances'!A:C,3,0)</f>
        <v>39b257j</v>
      </c>
      <c r="C3923" t="s">
        <v>321</v>
      </c>
      <c r="D3923" t="s">
        <v>272</v>
      </c>
      <c r="E3923">
        <v>6180260</v>
      </c>
    </row>
    <row r="3924" spans="1:18" x14ac:dyDescent="0.2">
      <c r="A3924" t="s">
        <v>406</v>
      </c>
      <c r="B3924" s="243" t="str">
        <f>VLOOKUP(A3924,'Web Based Remittances'!A:C,3,0)</f>
        <v>39b257j</v>
      </c>
      <c r="C3924" t="s">
        <v>322</v>
      </c>
      <c r="D3924" t="s">
        <v>323</v>
      </c>
      <c r="E3924">
        <v>6180261</v>
      </c>
    </row>
    <row r="3925" spans="1:18" x14ac:dyDescent="0.2">
      <c r="A3925" t="s">
        <v>406</v>
      </c>
      <c r="B3925" s="243" t="str">
        <f>VLOOKUP(A3925,'Web Based Remittances'!A:C,3,0)</f>
        <v>39b257j</v>
      </c>
      <c r="C3925" t="s">
        <v>324</v>
      </c>
      <c r="D3925" t="s">
        <v>325</v>
      </c>
      <c r="E3925">
        <v>6180262</v>
      </c>
    </row>
    <row r="3926" spans="1:18" x14ac:dyDescent="0.2">
      <c r="A3926" t="s">
        <v>406</v>
      </c>
      <c r="B3926" s="243" t="str">
        <f>VLOOKUP(A3926,'Web Based Remittances'!A:C,3,0)</f>
        <v>39b257j</v>
      </c>
      <c r="C3926" t="s">
        <v>326</v>
      </c>
      <c r="D3926" t="s">
        <v>280</v>
      </c>
      <c r="E3926">
        <v>6180263</v>
      </c>
    </row>
    <row r="3927" spans="1:18" x14ac:dyDescent="0.2">
      <c r="A3927" t="s">
        <v>406</v>
      </c>
      <c r="B3927" s="243" t="str">
        <f>VLOOKUP(A3927,'Web Based Remittances'!A:C,3,0)</f>
        <v>39b257j</v>
      </c>
      <c r="C3927" t="s">
        <v>327</v>
      </c>
      <c r="D3927" t="s">
        <v>328</v>
      </c>
      <c r="E3927">
        <v>6180264</v>
      </c>
    </row>
    <row r="3928" spans="1:18" x14ac:dyDescent="0.2">
      <c r="A3928" t="s">
        <v>407</v>
      </c>
      <c r="B3928" s="243" t="str">
        <f>VLOOKUP(A3928,'Web Based Remittances'!A:C,3,0)</f>
        <v>75e560f</v>
      </c>
      <c r="C3928" t="s">
        <v>200</v>
      </c>
      <c r="D3928" t="s">
        <v>201</v>
      </c>
      <c r="E3928">
        <v>4190105</v>
      </c>
      <c r="F3928" s="338"/>
      <c r="G3928" s="338"/>
      <c r="H3928" s="338"/>
      <c r="I3928" s="338"/>
      <c r="J3928" s="338"/>
      <c r="K3928" s="338"/>
      <c r="L3928" s="338"/>
      <c r="M3928" s="338"/>
      <c r="N3928" s="338"/>
      <c r="O3928" s="338"/>
      <c r="P3928" s="338"/>
      <c r="Q3928" s="338"/>
      <c r="R3928" s="338"/>
    </row>
    <row r="3929" spans="1:18" x14ac:dyDescent="0.2">
      <c r="A3929" t="s">
        <v>407</v>
      </c>
      <c r="B3929" s="243" t="str">
        <f>VLOOKUP(A3929,'Web Based Remittances'!A:C,3,0)</f>
        <v>75e560f</v>
      </c>
      <c r="C3929" t="s">
        <v>202</v>
      </c>
      <c r="D3929" t="s">
        <v>203</v>
      </c>
      <c r="E3929">
        <v>4190110</v>
      </c>
      <c r="F3929" s="338"/>
      <c r="G3929" s="338"/>
      <c r="H3929" s="338"/>
      <c r="I3929" s="338"/>
      <c r="J3929" s="338"/>
      <c r="K3929" s="338"/>
      <c r="L3929" s="338"/>
      <c r="M3929" s="338"/>
      <c r="N3929" s="338"/>
      <c r="O3929" s="338"/>
      <c r="P3929" s="338"/>
      <c r="Q3929" s="338"/>
      <c r="R3929" s="338"/>
    </row>
    <row r="3930" spans="1:18" x14ac:dyDescent="0.2">
      <c r="A3930" t="s">
        <v>407</v>
      </c>
      <c r="B3930" s="243" t="str">
        <f>VLOOKUP(A3930,'Web Based Remittances'!A:C,3,0)</f>
        <v>75e560f</v>
      </c>
      <c r="C3930" t="s">
        <v>204</v>
      </c>
      <c r="D3930" t="s">
        <v>205</v>
      </c>
      <c r="E3930">
        <v>4190120</v>
      </c>
      <c r="F3930" s="338"/>
      <c r="G3930" s="338"/>
      <c r="H3930" s="338"/>
      <c r="I3930" s="338"/>
      <c r="J3930" s="338"/>
      <c r="K3930" s="338"/>
      <c r="L3930" s="338"/>
      <c r="M3930" s="338"/>
      <c r="N3930" s="338"/>
      <c r="O3930" s="338"/>
      <c r="P3930" s="338"/>
      <c r="Q3930" s="338"/>
      <c r="R3930" s="338"/>
    </row>
    <row r="3931" spans="1:18" x14ac:dyDescent="0.2">
      <c r="A3931" t="s">
        <v>407</v>
      </c>
      <c r="B3931" s="243" t="str">
        <f>VLOOKUP(A3931,'Web Based Remittances'!A:C,3,0)</f>
        <v>75e560f</v>
      </c>
      <c r="C3931" t="s">
        <v>206</v>
      </c>
      <c r="D3931" t="s">
        <v>207</v>
      </c>
      <c r="E3931">
        <v>4190140</v>
      </c>
      <c r="F3931" s="338"/>
      <c r="I3931" s="338"/>
      <c r="L3931" s="338"/>
      <c r="O3931" s="338"/>
      <c r="R3931" s="338"/>
    </row>
    <row r="3932" spans="1:18" x14ac:dyDescent="0.2">
      <c r="A3932" t="s">
        <v>407</v>
      </c>
      <c r="B3932" s="243" t="str">
        <f>VLOOKUP(A3932,'Web Based Remittances'!A:C,3,0)</f>
        <v>75e560f</v>
      </c>
      <c r="C3932" t="s">
        <v>208</v>
      </c>
      <c r="D3932" t="s">
        <v>209</v>
      </c>
      <c r="E3932">
        <v>4190160</v>
      </c>
      <c r="F3932" s="338"/>
      <c r="N3932" s="338"/>
      <c r="O3932" s="338"/>
    </row>
    <row r="3933" spans="1:18" x14ac:dyDescent="0.2">
      <c r="A3933" t="s">
        <v>407</v>
      </c>
      <c r="B3933" s="243" t="str">
        <f>VLOOKUP(A3933,'Web Based Remittances'!A:C,3,0)</f>
        <v>75e560f</v>
      </c>
      <c r="C3933" t="s">
        <v>210</v>
      </c>
      <c r="D3933" t="s">
        <v>211</v>
      </c>
      <c r="E3933">
        <v>4190390</v>
      </c>
      <c r="F3933" s="338"/>
      <c r="J3933" s="338"/>
    </row>
    <row r="3934" spans="1:18" x14ac:dyDescent="0.2">
      <c r="A3934" t="s">
        <v>407</v>
      </c>
      <c r="B3934" s="243" t="str">
        <f>VLOOKUP(A3934,'Web Based Remittances'!A:C,3,0)</f>
        <v>75e560f</v>
      </c>
      <c r="C3934" t="s">
        <v>212</v>
      </c>
      <c r="D3934" t="s">
        <v>213</v>
      </c>
      <c r="E3934">
        <v>4191900</v>
      </c>
    </row>
    <row r="3935" spans="1:18" x14ac:dyDescent="0.2">
      <c r="A3935" t="s">
        <v>407</v>
      </c>
      <c r="B3935" s="243" t="str">
        <f>VLOOKUP(A3935,'Web Based Remittances'!A:C,3,0)</f>
        <v>75e560f</v>
      </c>
      <c r="C3935" t="s">
        <v>214</v>
      </c>
      <c r="D3935" t="s">
        <v>215</v>
      </c>
      <c r="E3935">
        <v>4191100</v>
      </c>
      <c r="F3935" s="338"/>
      <c r="H3935" s="338"/>
      <c r="K3935" s="338"/>
      <c r="L3935" s="338"/>
      <c r="N3935" s="338"/>
      <c r="P3935" s="338"/>
      <c r="Q3935" s="338"/>
    </row>
    <row r="3936" spans="1:18" x14ac:dyDescent="0.2">
      <c r="A3936" t="s">
        <v>407</v>
      </c>
      <c r="B3936" s="243" t="str">
        <f>VLOOKUP(A3936,'Web Based Remittances'!A:C,3,0)</f>
        <v>75e560f</v>
      </c>
      <c r="C3936" t="s">
        <v>216</v>
      </c>
      <c r="D3936" t="s">
        <v>217</v>
      </c>
      <c r="E3936">
        <v>4191110</v>
      </c>
      <c r="F3936" s="338"/>
      <c r="G3936" s="338"/>
      <c r="H3936" s="338"/>
      <c r="I3936" s="338"/>
      <c r="J3936" s="338"/>
      <c r="K3936" s="338"/>
      <c r="L3936" s="338"/>
      <c r="M3936" s="338"/>
      <c r="N3936" s="338"/>
      <c r="O3936" s="338"/>
      <c r="P3936" s="338"/>
      <c r="Q3936" s="338"/>
      <c r="R3936" s="338"/>
    </row>
    <row r="3937" spans="1:18" x14ac:dyDescent="0.2">
      <c r="A3937" t="s">
        <v>407</v>
      </c>
      <c r="B3937" s="243" t="str">
        <f>VLOOKUP(A3937,'Web Based Remittances'!A:C,3,0)</f>
        <v>75e560f</v>
      </c>
      <c r="C3937" t="s">
        <v>218</v>
      </c>
      <c r="D3937" t="s">
        <v>219</v>
      </c>
      <c r="E3937">
        <v>4191600</v>
      </c>
    </row>
    <row r="3938" spans="1:18" x14ac:dyDescent="0.2">
      <c r="A3938" t="s">
        <v>407</v>
      </c>
      <c r="B3938" s="243" t="str">
        <f>VLOOKUP(A3938,'Web Based Remittances'!A:C,3,0)</f>
        <v>75e560f</v>
      </c>
      <c r="C3938" t="s">
        <v>220</v>
      </c>
      <c r="D3938" t="s">
        <v>221</v>
      </c>
      <c r="E3938">
        <v>4191610</v>
      </c>
    </row>
    <row r="3939" spans="1:18" x14ac:dyDescent="0.2">
      <c r="A3939" t="s">
        <v>407</v>
      </c>
      <c r="B3939" s="243" t="str">
        <f>VLOOKUP(A3939,'Web Based Remittances'!A:C,3,0)</f>
        <v>75e560f</v>
      </c>
      <c r="C3939" t="s">
        <v>222</v>
      </c>
      <c r="D3939" t="s">
        <v>223</v>
      </c>
      <c r="E3939">
        <v>4190410</v>
      </c>
      <c r="F3939" s="338"/>
      <c r="G3939" s="338"/>
    </row>
    <row r="3940" spans="1:18" x14ac:dyDescent="0.2">
      <c r="A3940" t="s">
        <v>407</v>
      </c>
      <c r="B3940" s="243" t="str">
        <f>VLOOKUP(A3940,'Web Based Remittances'!A:C,3,0)</f>
        <v>75e560f</v>
      </c>
      <c r="C3940" t="s">
        <v>224</v>
      </c>
      <c r="D3940" t="s">
        <v>225</v>
      </c>
      <c r="E3940">
        <v>4190420</v>
      </c>
      <c r="F3940" s="338"/>
    </row>
    <row r="3941" spans="1:18" x14ac:dyDescent="0.2">
      <c r="A3941" t="s">
        <v>407</v>
      </c>
      <c r="B3941" s="243" t="str">
        <f>VLOOKUP(A3941,'Web Based Remittances'!A:C,3,0)</f>
        <v>75e560f</v>
      </c>
      <c r="C3941" t="s">
        <v>226</v>
      </c>
      <c r="D3941" t="s">
        <v>227</v>
      </c>
      <c r="E3941">
        <v>4190200</v>
      </c>
    </row>
    <row r="3942" spans="1:18" x14ac:dyDescent="0.2">
      <c r="A3942" t="s">
        <v>407</v>
      </c>
      <c r="B3942" s="243" t="str">
        <f>VLOOKUP(A3942,'Web Based Remittances'!A:C,3,0)</f>
        <v>75e560f</v>
      </c>
      <c r="C3942" t="s">
        <v>228</v>
      </c>
      <c r="D3942" t="s">
        <v>229</v>
      </c>
      <c r="E3942">
        <v>4190386</v>
      </c>
    </row>
    <row r="3943" spans="1:18" x14ac:dyDescent="0.2">
      <c r="A3943" t="s">
        <v>407</v>
      </c>
      <c r="B3943" s="243" t="str">
        <f>VLOOKUP(A3943,'Web Based Remittances'!A:C,3,0)</f>
        <v>75e560f</v>
      </c>
      <c r="C3943" t="s">
        <v>230</v>
      </c>
      <c r="D3943" t="s">
        <v>231</v>
      </c>
      <c r="E3943">
        <v>4190387</v>
      </c>
    </row>
    <row r="3944" spans="1:18" x14ac:dyDescent="0.2">
      <c r="A3944" t="s">
        <v>407</v>
      </c>
      <c r="B3944" s="243" t="str">
        <f>VLOOKUP(A3944,'Web Based Remittances'!A:C,3,0)</f>
        <v>75e560f</v>
      </c>
      <c r="C3944" t="s">
        <v>232</v>
      </c>
      <c r="D3944" t="s">
        <v>233</v>
      </c>
      <c r="E3944">
        <v>4190388</v>
      </c>
    </row>
    <row r="3945" spans="1:18" x14ac:dyDescent="0.2">
      <c r="A3945" t="s">
        <v>407</v>
      </c>
      <c r="B3945" s="243" t="str">
        <f>VLOOKUP(A3945,'Web Based Remittances'!A:C,3,0)</f>
        <v>75e560f</v>
      </c>
      <c r="C3945" t="s">
        <v>234</v>
      </c>
      <c r="D3945" t="s">
        <v>235</v>
      </c>
      <c r="E3945">
        <v>4190380</v>
      </c>
      <c r="F3945" s="338"/>
      <c r="G3945" s="338"/>
      <c r="H3945" s="338"/>
      <c r="J3945" s="338"/>
      <c r="N3945" s="338"/>
      <c r="R3945" s="338"/>
    </row>
    <row r="3946" spans="1:18" x14ac:dyDescent="0.2">
      <c r="A3946" t="s">
        <v>407</v>
      </c>
      <c r="B3946" s="243" t="str">
        <f>VLOOKUP(A3946,'Web Based Remittances'!A:C,3,0)</f>
        <v>75e560f</v>
      </c>
      <c r="C3946" t="s">
        <v>236</v>
      </c>
      <c r="D3946" t="s">
        <v>237</v>
      </c>
      <c r="E3946">
        <v>4190205</v>
      </c>
    </row>
    <row r="3947" spans="1:18" x14ac:dyDescent="0.2">
      <c r="A3947" t="s">
        <v>407</v>
      </c>
      <c r="B3947" s="243" t="str">
        <f>VLOOKUP(A3947,'Web Based Remittances'!A:C,3,0)</f>
        <v>75e560f</v>
      </c>
      <c r="C3947" t="s">
        <v>238</v>
      </c>
      <c r="D3947" t="s">
        <v>239</v>
      </c>
      <c r="E3947">
        <v>4190210</v>
      </c>
    </row>
    <row r="3948" spans="1:18" x14ac:dyDescent="0.2">
      <c r="A3948" t="s">
        <v>407</v>
      </c>
      <c r="B3948" s="243" t="str">
        <f>VLOOKUP(A3948,'Web Based Remittances'!A:C,3,0)</f>
        <v>75e560f</v>
      </c>
      <c r="C3948" t="s">
        <v>14</v>
      </c>
      <c r="D3948" t="s">
        <v>240</v>
      </c>
      <c r="E3948">
        <v>6110000</v>
      </c>
      <c r="F3948" s="338"/>
      <c r="G3948" s="338"/>
      <c r="H3948" s="338"/>
      <c r="I3948" s="338"/>
      <c r="J3948" s="338"/>
      <c r="K3948" s="338"/>
      <c r="L3948" s="338"/>
      <c r="M3948" s="338"/>
      <c r="N3948" s="338"/>
      <c r="O3948" s="338"/>
      <c r="P3948" s="338"/>
      <c r="Q3948" s="338"/>
      <c r="R3948" s="338"/>
    </row>
    <row r="3949" spans="1:18" x14ac:dyDescent="0.2">
      <c r="A3949" t="s">
        <v>407</v>
      </c>
      <c r="B3949" s="243" t="str">
        <f>VLOOKUP(A3949,'Web Based Remittances'!A:C,3,0)</f>
        <v>75e560f</v>
      </c>
      <c r="C3949" t="s">
        <v>23</v>
      </c>
      <c r="D3949" t="s">
        <v>241</v>
      </c>
      <c r="E3949">
        <v>6110020</v>
      </c>
    </row>
    <row r="3950" spans="1:18" x14ac:dyDescent="0.2">
      <c r="A3950" t="s">
        <v>407</v>
      </c>
      <c r="B3950" s="243" t="str">
        <f>VLOOKUP(A3950,'Web Based Remittances'!A:C,3,0)</f>
        <v>75e560f</v>
      </c>
      <c r="C3950" t="s">
        <v>31</v>
      </c>
      <c r="D3950" t="s">
        <v>242</v>
      </c>
      <c r="E3950">
        <v>6110600</v>
      </c>
      <c r="F3950" s="338"/>
      <c r="G3950" s="338"/>
      <c r="H3950" s="338"/>
      <c r="I3950" s="338"/>
      <c r="J3950" s="338"/>
      <c r="K3950" s="338"/>
      <c r="L3950" s="338"/>
      <c r="M3950" s="338"/>
      <c r="N3950" s="338"/>
      <c r="O3950" s="338"/>
      <c r="P3950" s="338"/>
      <c r="Q3950" s="338"/>
      <c r="R3950" s="338"/>
    </row>
    <row r="3951" spans="1:18" x14ac:dyDescent="0.2">
      <c r="A3951" t="s">
        <v>407</v>
      </c>
      <c r="B3951" s="243" t="str">
        <f>VLOOKUP(A3951,'Web Based Remittances'!A:C,3,0)</f>
        <v>75e560f</v>
      </c>
      <c r="C3951" t="s">
        <v>38</v>
      </c>
      <c r="D3951" t="s">
        <v>243</v>
      </c>
      <c r="E3951">
        <v>6110720</v>
      </c>
      <c r="F3951" s="338"/>
      <c r="G3951" s="338"/>
      <c r="H3951" s="338"/>
      <c r="I3951" s="338"/>
      <c r="J3951" s="338"/>
      <c r="K3951" s="338"/>
      <c r="L3951" s="338"/>
      <c r="M3951" s="338"/>
      <c r="N3951" s="338"/>
      <c r="O3951" s="338"/>
      <c r="P3951" s="338"/>
      <c r="Q3951" s="338"/>
      <c r="R3951" s="338"/>
    </row>
    <row r="3952" spans="1:18" x14ac:dyDescent="0.2">
      <c r="A3952" t="s">
        <v>407</v>
      </c>
      <c r="B3952" s="243" t="str">
        <f>VLOOKUP(A3952,'Web Based Remittances'!A:C,3,0)</f>
        <v>75e560f</v>
      </c>
      <c r="C3952" t="s">
        <v>42</v>
      </c>
      <c r="D3952" t="s">
        <v>244</v>
      </c>
      <c r="E3952">
        <v>6110860</v>
      </c>
      <c r="F3952" s="338"/>
      <c r="G3952" s="338"/>
      <c r="H3952" s="338"/>
      <c r="I3952" s="338"/>
      <c r="J3952" s="338"/>
      <c r="K3952" s="338"/>
      <c r="L3952" s="338"/>
      <c r="M3952" s="338"/>
      <c r="N3952" s="338"/>
      <c r="O3952" s="338"/>
      <c r="P3952" s="338"/>
      <c r="Q3952" s="338"/>
      <c r="R3952" s="338"/>
    </row>
    <row r="3953" spans="1:18" x14ac:dyDescent="0.2">
      <c r="A3953" t="s">
        <v>407</v>
      </c>
      <c r="B3953" s="243" t="str">
        <f>VLOOKUP(A3953,'Web Based Remittances'!A:C,3,0)</f>
        <v>75e560f</v>
      </c>
      <c r="C3953" t="s">
        <v>46</v>
      </c>
      <c r="D3953" t="s">
        <v>245</v>
      </c>
      <c r="E3953">
        <v>6110800</v>
      </c>
      <c r="F3953" s="338"/>
      <c r="G3953" s="338"/>
      <c r="H3953" s="338"/>
      <c r="I3953" s="338"/>
      <c r="J3953" s="338"/>
      <c r="K3953" s="338"/>
      <c r="L3953" s="338"/>
      <c r="M3953" s="338"/>
      <c r="N3953" s="338"/>
      <c r="O3953" s="338"/>
      <c r="P3953" s="338"/>
      <c r="Q3953" s="338"/>
      <c r="R3953" s="338"/>
    </row>
    <row r="3954" spans="1:18" x14ac:dyDescent="0.2">
      <c r="A3954" t="s">
        <v>407</v>
      </c>
      <c r="B3954" s="243" t="str">
        <f>VLOOKUP(A3954,'Web Based Remittances'!A:C,3,0)</f>
        <v>75e560f</v>
      </c>
      <c r="C3954" t="s">
        <v>50</v>
      </c>
      <c r="D3954" t="s">
        <v>246</v>
      </c>
      <c r="E3954">
        <v>6110640</v>
      </c>
      <c r="F3954" s="338"/>
      <c r="G3954" s="338"/>
      <c r="H3954" s="338"/>
      <c r="I3954" s="338"/>
      <c r="J3954" s="338"/>
      <c r="K3954" s="338"/>
      <c r="L3954" s="338"/>
      <c r="M3954" s="338"/>
      <c r="N3954" s="338"/>
      <c r="O3954" s="338"/>
      <c r="P3954" s="338"/>
      <c r="Q3954" s="338"/>
      <c r="R3954" s="338"/>
    </row>
    <row r="3955" spans="1:18" x14ac:dyDescent="0.2">
      <c r="A3955" t="s">
        <v>407</v>
      </c>
      <c r="B3955" s="243" t="str">
        <f>VLOOKUP(A3955,'Web Based Remittances'!A:C,3,0)</f>
        <v>75e560f</v>
      </c>
      <c r="C3955" t="s">
        <v>247</v>
      </c>
      <c r="D3955" t="s">
        <v>248</v>
      </c>
      <c r="E3955">
        <v>6116300</v>
      </c>
      <c r="F3955" s="338"/>
      <c r="G3955" s="338"/>
      <c r="H3955" s="338"/>
      <c r="I3955" s="338"/>
      <c r="J3955" s="338"/>
      <c r="K3955" s="338"/>
      <c r="L3955" s="338"/>
      <c r="M3955" s="338"/>
      <c r="N3955" s="338"/>
      <c r="O3955" s="338"/>
      <c r="P3955" s="338"/>
      <c r="Q3955" s="338"/>
      <c r="R3955" s="338"/>
    </row>
    <row r="3956" spans="1:18" x14ac:dyDescent="0.2">
      <c r="A3956" t="s">
        <v>407</v>
      </c>
      <c r="B3956" s="243" t="str">
        <f>VLOOKUP(A3956,'Web Based Remittances'!A:C,3,0)</f>
        <v>75e560f</v>
      </c>
      <c r="C3956" t="s">
        <v>249</v>
      </c>
      <c r="D3956" t="s">
        <v>250</v>
      </c>
      <c r="E3956">
        <v>6116200</v>
      </c>
      <c r="F3956" s="338"/>
      <c r="G3956" s="338"/>
      <c r="H3956" s="338"/>
      <c r="I3956" s="338"/>
      <c r="J3956" s="338"/>
      <c r="L3956" s="338"/>
      <c r="M3956" s="338"/>
      <c r="N3956" s="338"/>
      <c r="O3956" s="338"/>
      <c r="P3956" s="338"/>
      <c r="Q3956" s="338"/>
      <c r="R3956" s="338"/>
    </row>
    <row r="3957" spans="1:18" x14ac:dyDescent="0.2">
      <c r="A3957" t="s">
        <v>407</v>
      </c>
      <c r="B3957" s="243" t="str">
        <f>VLOOKUP(A3957,'Web Based Remittances'!A:C,3,0)</f>
        <v>75e560f</v>
      </c>
      <c r="C3957" t="s">
        <v>251</v>
      </c>
      <c r="D3957" t="s">
        <v>252</v>
      </c>
      <c r="E3957">
        <v>6116610</v>
      </c>
    </row>
    <row r="3958" spans="1:18" x14ac:dyDescent="0.2">
      <c r="A3958" t="s">
        <v>407</v>
      </c>
      <c r="B3958" s="243" t="str">
        <f>VLOOKUP(A3958,'Web Based Remittances'!A:C,3,0)</f>
        <v>75e560f</v>
      </c>
      <c r="C3958" t="s">
        <v>253</v>
      </c>
      <c r="D3958" t="s">
        <v>254</v>
      </c>
      <c r="E3958">
        <v>6116600</v>
      </c>
    </row>
    <row r="3959" spans="1:18" x14ac:dyDescent="0.2">
      <c r="A3959" t="s">
        <v>407</v>
      </c>
      <c r="B3959" s="243" t="str">
        <f>VLOOKUP(A3959,'Web Based Remittances'!A:C,3,0)</f>
        <v>75e560f</v>
      </c>
      <c r="C3959" t="s">
        <v>255</v>
      </c>
      <c r="D3959" t="s">
        <v>256</v>
      </c>
      <c r="E3959">
        <v>6121000</v>
      </c>
      <c r="F3959" s="338"/>
      <c r="G3959" s="338"/>
      <c r="H3959" s="338"/>
      <c r="I3959" s="338"/>
      <c r="J3959" s="338"/>
      <c r="K3959" s="338"/>
      <c r="L3959" s="338"/>
      <c r="M3959" s="338"/>
      <c r="N3959" s="338"/>
      <c r="O3959" s="338"/>
      <c r="P3959" s="338"/>
      <c r="Q3959" s="338"/>
      <c r="R3959" s="338"/>
    </row>
    <row r="3960" spans="1:18" x14ac:dyDescent="0.2">
      <c r="A3960" t="s">
        <v>407</v>
      </c>
      <c r="B3960" s="243" t="str">
        <f>VLOOKUP(A3960,'Web Based Remittances'!A:C,3,0)</f>
        <v>75e560f</v>
      </c>
      <c r="C3960" t="s">
        <v>257</v>
      </c>
      <c r="D3960" t="s">
        <v>258</v>
      </c>
      <c r="E3960">
        <v>6122310</v>
      </c>
      <c r="F3960" s="338"/>
      <c r="G3960" s="338"/>
      <c r="H3960" s="338"/>
      <c r="I3960" s="338"/>
      <c r="J3960" s="338"/>
      <c r="L3960" s="338"/>
      <c r="M3960" s="338"/>
      <c r="N3960" s="338"/>
      <c r="O3960" s="338"/>
      <c r="P3960" s="338"/>
      <c r="Q3960" s="338"/>
    </row>
    <row r="3961" spans="1:18" x14ac:dyDescent="0.2">
      <c r="A3961" t="s">
        <v>407</v>
      </c>
      <c r="B3961" s="243" t="str">
        <f>VLOOKUP(A3961,'Web Based Remittances'!A:C,3,0)</f>
        <v>75e560f</v>
      </c>
      <c r="C3961" t="s">
        <v>259</v>
      </c>
      <c r="D3961" t="s">
        <v>260</v>
      </c>
      <c r="E3961">
        <v>6122110</v>
      </c>
      <c r="F3961" s="338"/>
      <c r="G3961" s="338"/>
      <c r="H3961" s="338"/>
      <c r="I3961" s="338"/>
      <c r="J3961" s="338"/>
      <c r="K3961" s="338"/>
      <c r="L3961" s="338"/>
      <c r="M3961" s="338"/>
      <c r="N3961" s="338"/>
      <c r="O3961" s="338"/>
      <c r="P3961" s="338"/>
      <c r="Q3961" s="338"/>
      <c r="R3961" s="338"/>
    </row>
    <row r="3962" spans="1:18" x14ac:dyDescent="0.2">
      <c r="A3962" t="s">
        <v>407</v>
      </c>
      <c r="B3962" s="243" t="str">
        <f>VLOOKUP(A3962,'Web Based Remittances'!A:C,3,0)</f>
        <v>75e560f</v>
      </c>
      <c r="C3962" t="s">
        <v>261</v>
      </c>
      <c r="D3962" t="s">
        <v>262</v>
      </c>
      <c r="E3962">
        <v>6120800</v>
      </c>
      <c r="F3962" s="338"/>
      <c r="G3962" s="338"/>
      <c r="J3962" s="338"/>
      <c r="M3962" s="338"/>
      <c r="P3962" s="338"/>
    </row>
    <row r="3963" spans="1:18" x14ac:dyDescent="0.2">
      <c r="A3963" t="s">
        <v>407</v>
      </c>
      <c r="B3963" s="243" t="str">
        <f>VLOOKUP(A3963,'Web Based Remittances'!A:C,3,0)</f>
        <v>75e560f</v>
      </c>
      <c r="C3963" t="s">
        <v>263</v>
      </c>
      <c r="D3963" t="s">
        <v>264</v>
      </c>
      <c r="E3963">
        <v>6120220</v>
      </c>
      <c r="F3963" s="338"/>
      <c r="G3963" s="338"/>
      <c r="H3963" s="338"/>
      <c r="I3963" s="338"/>
      <c r="J3963" s="338"/>
      <c r="K3963" s="338"/>
      <c r="L3963" s="338"/>
      <c r="M3963" s="338"/>
      <c r="N3963" s="338"/>
      <c r="O3963" s="338"/>
      <c r="P3963" s="338"/>
      <c r="Q3963" s="338"/>
      <c r="R3963" s="338"/>
    </row>
    <row r="3964" spans="1:18" x14ac:dyDescent="0.2">
      <c r="A3964" t="s">
        <v>407</v>
      </c>
      <c r="B3964" s="243" t="str">
        <f>VLOOKUP(A3964,'Web Based Remittances'!A:C,3,0)</f>
        <v>75e560f</v>
      </c>
      <c r="C3964" t="s">
        <v>265</v>
      </c>
      <c r="D3964" t="s">
        <v>266</v>
      </c>
      <c r="E3964">
        <v>6120600</v>
      </c>
      <c r="F3964" s="338"/>
      <c r="G3964" s="338"/>
      <c r="H3964" s="338"/>
      <c r="I3964" s="338"/>
      <c r="J3964" s="338"/>
      <c r="K3964" s="338"/>
      <c r="L3964" s="338"/>
      <c r="M3964" s="338"/>
      <c r="N3964" s="338"/>
      <c r="O3964" s="338"/>
      <c r="P3964" s="338"/>
      <c r="Q3964" s="338"/>
      <c r="R3964" s="338"/>
    </row>
    <row r="3965" spans="1:18" x14ac:dyDescent="0.2">
      <c r="A3965" t="s">
        <v>407</v>
      </c>
      <c r="B3965" s="243" t="str">
        <f>VLOOKUP(A3965,'Web Based Remittances'!A:C,3,0)</f>
        <v>75e560f</v>
      </c>
      <c r="C3965" t="s">
        <v>267</v>
      </c>
      <c r="D3965" t="s">
        <v>268</v>
      </c>
      <c r="E3965">
        <v>6120400</v>
      </c>
      <c r="F3965" s="338"/>
      <c r="G3965" s="338"/>
      <c r="H3965" s="338"/>
      <c r="I3965" s="338"/>
      <c r="J3965" s="338"/>
      <c r="K3965" s="338"/>
      <c r="L3965" s="338"/>
      <c r="M3965" s="338"/>
      <c r="N3965" s="338"/>
      <c r="O3965" s="338"/>
      <c r="P3965" s="338"/>
      <c r="Q3965" s="338"/>
      <c r="R3965" s="338"/>
    </row>
    <row r="3966" spans="1:18" x14ac:dyDescent="0.2">
      <c r="A3966" t="s">
        <v>407</v>
      </c>
      <c r="B3966" s="243" t="str">
        <f>VLOOKUP(A3966,'Web Based Remittances'!A:C,3,0)</f>
        <v>75e560f</v>
      </c>
      <c r="C3966" t="s">
        <v>269</v>
      </c>
      <c r="D3966" t="s">
        <v>270</v>
      </c>
      <c r="E3966">
        <v>6140130</v>
      </c>
      <c r="F3966" s="338"/>
      <c r="G3966" s="338"/>
      <c r="H3966" s="338"/>
      <c r="I3966" s="338"/>
      <c r="J3966" s="338"/>
      <c r="K3966" s="338"/>
      <c r="L3966" s="338"/>
      <c r="M3966" s="338"/>
      <c r="N3966" s="338"/>
      <c r="O3966" s="338"/>
      <c r="P3966" s="338"/>
      <c r="Q3966" s="338"/>
      <c r="R3966" s="338"/>
    </row>
    <row r="3967" spans="1:18" x14ac:dyDescent="0.2">
      <c r="A3967" t="s">
        <v>407</v>
      </c>
      <c r="B3967" s="243" t="str">
        <f>VLOOKUP(A3967,'Web Based Remittances'!A:C,3,0)</f>
        <v>75e560f</v>
      </c>
      <c r="C3967" t="s">
        <v>373</v>
      </c>
      <c r="D3967" t="s">
        <v>374</v>
      </c>
      <c r="E3967">
        <v>6142460</v>
      </c>
      <c r="F3967" s="338"/>
      <c r="G3967" s="338"/>
      <c r="H3967" s="338"/>
      <c r="I3967" s="338"/>
      <c r="J3967" s="338"/>
      <c r="K3967" s="338"/>
      <c r="L3967" s="338"/>
      <c r="M3967" s="338"/>
      <c r="N3967" s="338"/>
      <c r="O3967" s="338"/>
      <c r="P3967" s="338"/>
      <c r="Q3967" s="338"/>
      <c r="R3967" s="338"/>
    </row>
    <row r="3968" spans="1:18" x14ac:dyDescent="0.2">
      <c r="A3968" t="s">
        <v>407</v>
      </c>
      <c r="B3968" s="243" t="str">
        <f>VLOOKUP(A3968,'Web Based Remittances'!A:C,3,0)</f>
        <v>75e560f</v>
      </c>
      <c r="C3968" t="s">
        <v>375</v>
      </c>
      <c r="D3968" t="s">
        <v>376</v>
      </c>
      <c r="E3968">
        <v>6142431</v>
      </c>
    </row>
    <row r="3969" spans="1:18" x14ac:dyDescent="0.2">
      <c r="A3969" t="s">
        <v>407</v>
      </c>
      <c r="B3969" s="243" t="str">
        <f>VLOOKUP(A3969,'Web Based Remittances'!A:C,3,0)</f>
        <v>75e560f</v>
      </c>
      <c r="C3969" t="s">
        <v>377</v>
      </c>
      <c r="D3969" t="s">
        <v>378</v>
      </c>
      <c r="E3969">
        <v>6142432</v>
      </c>
      <c r="F3969" s="338"/>
      <c r="G3969" s="338"/>
      <c r="I3969" s="338"/>
      <c r="M3969" s="338"/>
      <c r="N3969" s="338"/>
    </row>
    <row r="3970" spans="1:18" x14ac:dyDescent="0.2">
      <c r="A3970" t="s">
        <v>407</v>
      </c>
      <c r="B3970" s="243" t="str">
        <f>VLOOKUP(A3970,'Web Based Remittances'!A:C,3,0)</f>
        <v>75e560f</v>
      </c>
      <c r="C3970" t="s">
        <v>379</v>
      </c>
      <c r="D3970" t="s">
        <v>380</v>
      </c>
      <c r="E3970">
        <v>6142430</v>
      </c>
      <c r="F3970" s="338"/>
      <c r="G3970" s="338"/>
      <c r="I3970" s="338"/>
      <c r="P3970" s="338"/>
      <c r="Q3970" s="338"/>
      <c r="R3970" s="338"/>
    </row>
    <row r="3971" spans="1:18" x14ac:dyDescent="0.2">
      <c r="A3971" t="s">
        <v>407</v>
      </c>
      <c r="B3971" s="243" t="str">
        <f>VLOOKUP(A3971,'Web Based Remittances'!A:C,3,0)</f>
        <v>75e560f</v>
      </c>
      <c r="C3971" t="s">
        <v>381</v>
      </c>
      <c r="D3971" t="s">
        <v>382</v>
      </c>
      <c r="E3971">
        <v>6142433</v>
      </c>
    </row>
    <row r="3972" spans="1:18" x14ac:dyDescent="0.2">
      <c r="A3972" t="s">
        <v>407</v>
      </c>
      <c r="B3972" s="243" t="str">
        <f>VLOOKUP(A3972,'Web Based Remittances'!A:C,3,0)</f>
        <v>75e560f</v>
      </c>
      <c r="C3972" t="s">
        <v>383</v>
      </c>
      <c r="D3972" t="s">
        <v>384</v>
      </c>
      <c r="E3972">
        <v>6142440</v>
      </c>
      <c r="F3972" s="338"/>
    </row>
    <row r="3973" spans="1:18" x14ac:dyDescent="0.2">
      <c r="A3973" t="s">
        <v>407</v>
      </c>
      <c r="B3973" s="243" t="str">
        <f>VLOOKUP(A3973,'Web Based Remittances'!A:C,3,0)</f>
        <v>75e560f</v>
      </c>
      <c r="C3973" t="s">
        <v>385</v>
      </c>
      <c r="D3973" t="s">
        <v>386</v>
      </c>
      <c r="E3973">
        <v>6142434</v>
      </c>
      <c r="F3973" s="338"/>
    </row>
    <row r="3974" spans="1:18" x14ac:dyDescent="0.2">
      <c r="A3974" t="s">
        <v>407</v>
      </c>
      <c r="B3974" s="243" t="str">
        <f>VLOOKUP(A3974,'Web Based Remittances'!A:C,3,0)</f>
        <v>75e560f</v>
      </c>
      <c r="C3974" t="s">
        <v>285</v>
      </c>
      <c r="D3974" t="s">
        <v>286</v>
      </c>
      <c r="E3974">
        <v>6146100</v>
      </c>
      <c r="F3974" s="338"/>
    </row>
    <row r="3975" spans="1:18" x14ac:dyDescent="0.2">
      <c r="A3975" t="s">
        <v>407</v>
      </c>
      <c r="B3975" s="243" t="str">
        <f>VLOOKUP(A3975,'Web Based Remittances'!A:C,3,0)</f>
        <v>75e560f</v>
      </c>
      <c r="C3975" t="s">
        <v>287</v>
      </c>
      <c r="D3975" t="s">
        <v>288</v>
      </c>
      <c r="E3975">
        <v>6140000</v>
      </c>
      <c r="F3975" s="338"/>
      <c r="G3975" s="338"/>
      <c r="H3975" s="338"/>
      <c r="I3975" s="338"/>
      <c r="J3975" s="338"/>
      <c r="K3975" s="338"/>
      <c r="L3975" s="338"/>
      <c r="M3975" s="338"/>
      <c r="N3975" s="338"/>
      <c r="O3975" s="338"/>
      <c r="P3975" s="338"/>
      <c r="Q3975" s="338"/>
      <c r="R3975" s="338"/>
    </row>
    <row r="3976" spans="1:18" x14ac:dyDescent="0.2">
      <c r="A3976" t="s">
        <v>407</v>
      </c>
      <c r="B3976" s="243" t="str">
        <f>VLOOKUP(A3976,'Web Based Remittances'!A:C,3,0)</f>
        <v>75e560f</v>
      </c>
      <c r="C3976" t="s">
        <v>289</v>
      </c>
      <c r="D3976" t="s">
        <v>290</v>
      </c>
      <c r="E3976">
        <v>6121600</v>
      </c>
      <c r="F3976" s="338"/>
      <c r="Q3976" s="338"/>
    </row>
    <row r="3977" spans="1:18" x14ac:dyDescent="0.2">
      <c r="A3977" t="s">
        <v>407</v>
      </c>
      <c r="B3977" s="243" t="str">
        <f>VLOOKUP(A3977,'Web Based Remittances'!A:C,3,0)</f>
        <v>75e560f</v>
      </c>
      <c r="C3977" t="s">
        <v>291</v>
      </c>
      <c r="D3977" t="s">
        <v>292</v>
      </c>
      <c r="E3977">
        <v>6151110</v>
      </c>
      <c r="F3977" s="338"/>
      <c r="G3977" s="338"/>
      <c r="H3977" s="338"/>
      <c r="I3977" s="338"/>
      <c r="J3977" s="338"/>
      <c r="K3977" s="338"/>
      <c r="L3977" s="338"/>
      <c r="M3977" s="338"/>
      <c r="N3977" s="338"/>
      <c r="O3977" s="338"/>
      <c r="P3977" s="338"/>
      <c r="Q3977" s="338"/>
      <c r="R3977" s="338"/>
    </row>
    <row r="3978" spans="1:18" x14ac:dyDescent="0.2">
      <c r="A3978" t="s">
        <v>407</v>
      </c>
      <c r="B3978" s="243" t="str">
        <f>VLOOKUP(A3978,'Web Based Remittances'!A:C,3,0)</f>
        <v>75e560f</v>
      </c>
      <c r="C3978" t="s">
        <v>293</v>
      </c>
      <c r="D3978" t="s">
        <v>294</v>
      </c>
      <c r="E3978">
        <v>6140200</v>
      </c>
      <c r="F3978" s="338"/>
      <c r="G3978" s="338"/>
      <c r="H3978" s="338"/>
      <c r="I3978" s="338"/>
      <c r="J3978" s="338"/>
      <c r="K3978" s="338"/>
      <c r="L3978" s="338"/>
      <c r="M3978" s="338"/>
      <c r="N3978" s="338"/>
      <c r="O3978" s="338"/>
      <c r="P3978" s="338"/>
      <c r="Q3978" s="338"/>
      <c r="R3978" s="338"/>
    </row>
    <row r="3979" spans="1:18" x14ac:dyDescent="0.2">
      <c r="A3979" t="s">
        <v>407</v>
      </c>
      <c r="B3979" s="243" t="str">
        <f>VLOOKUP(A3979,'Web Based Remittances'!A:C,3,0)</f>
        <v>75e560f</v>
      </c>
      <c r="C3979" t="s">
        <v>295</v>
      </c>
      <c r="D3979" t="s">
        <v>296</v>
      </c>
      <c r="E3979">
        <v>6111000</v>
      </c>
    </row>
    <row r="3980" spans="1:18" x14ac:dyDescent="0.2">
      <c r="A3980" t="s">
        <v>407</v>
      </c>
      <c r="B3980" s="243" t="str">
        <f>VLOOKUP(A3980,'Web Based Remittances'!A:C,3,0)</f>
        <v>75e560f</v>
      </c>
      <c r="C3980" t="s">
        <v>297</v>
      </c>
      <c r="D3980" t="s">
        <v>298</v>
      </c>
      <c r="E3980">
        <v>6170100</v>
      </c>
      <c r="F3980" s="338"/>
      <c r="G3980" s="338"/>
      <c r="H3980" s="338"/>
      <c r="I3980" s="338"/>
      <c r="J3980" s="338"/>
      <c r="K3980" s="338"/>
      <c r="L3980" s="338"/>
      <c r="M3980" s="338"/>
      <c r="N3980" s="338"/>
      <c r="O3980" s="338"/>
      <c r="P3980" s="338"/>
      <c r="Q3980" s="338"/>
      <c r="R3980" s="338"/>
    </row>
    <row r="3981" spans="1:18" x14ac:dyDescent="0.2">
      <c r="A3981" t="s">
        <v>407</v>
      </c>
      <c r="B3981" s="243" t="str">
        <f>VLOOKUP(A3981,'Web Based Remittances'!A:C,3,0)</f>
        <v>75e560f</v>
      </c>
      <c r="C3981" t="s">
        <v>299</v>
      </c>
      <c r="D3981" t="s">
        <v>300</v>
      </c>
      <c r="E3981">
        <v>6170110</v>
      </c>
      <c r="F3981" s="338"/>
      <c r="G3981" s="338"/>
      <c r="I3981" s="338"/>
      <c r="L3981" s="338"/>
      <c r="N3981" s="338"/>
      <c r="P3981" s="338"/>
    </row>
    <row r="3982" spans="1:18" x14ac:dyDescent="0.2">
      <c r="A3982" t="s">
        <v>407</v>
      </c>
      <c r="B3982" s="243" t="str">
        <f>VLOOKUP(A3982,'Web Based Remittances'!A:C,3,0)</f>
        <v>75e560f</v>
      </c>
      <c r="C3982" t="s">
        <v>301</v>
      </c>
      <c r="D3982" t="s">
        <v>302</v>
      </c>
      <c r="E3982">
        <v>6181400</v>
      </c>
    </row>
    <row r="3983" spans="1:18" x14ac:dyDescent="0.2">
      <c r="A3983" t="s">
        <v>407</v>
      </c>
      <c r="B3983" s="243" t="str">
        <f>VLOOKUP(A3983,'Web Based Remittances'!A:C,3,0)</f>
        <v>75e560f</v>
      </c>
      <c r="C3983" t="s">
        <v>303</v>
      </c>
      <c r="D3983" t="s">
        <v>304</v>
      </c>
      <c r="E3983">
        <v>6181500</v>
      </c>
      <c r="F3983" s="338"/>
      <c r="R3983" s="338"/>
    </row>
    <row r="3984" spans="1:18" x14ac:dyDescent="0.2">
      <c r="A3984" t="s">
        <v>407</v>
      </c>
      <c r="B3984" s="243" t="str">
        <f>VLOOKUP(A3984,'Web Based Remittances'!A:C,3,0)</f>
        <v>75e560f</v>
      </c>
      <c r="C3984" t="s">
        <v>305</v>
      </c>
      <c r="D3984" t="s">
        <v>306</v>
      </c>
      <c r="E3984">
        <v>6110610</v>
      </c>
    </row>
    <row r="3985" spans="1:44" x14ac:dyDescent="0.2">
      <c r="A3985" t="s">
        <v>407</v>
      </c>
      <c r="B3985" s="243" t="str">
        <f>VLOOKUP(A3985,'Web Based Remittances'!A:C,3,0)</f>
        <v>75e560f</v>
      </c>
      <c r="C3985" t="s">
        <v>307</v>
      </c>
      <c r="D3985" t="s">
        <v>308</v>
      </c>
      <c r="E3985">
        <v>6122340</v>
      </c>
    </row>
    <row r="3986" spans="1:44" x14ac:dyDescent="0.2">
      <c r="A3986" t="s">
        <v>407</v>
      </c>
      <c r="B3986" s="243" t="str">
        <f>VLOOKUP(A3986,'Web Based Remittances'!A:C,3,0)</f>
        <v>75e560f</v>
      </c>
      <c r="C3986" t="s">
        <v>309</v>
      </c>
      <c r="D3986" t="s">
        <v>310</v>
      </c>
      <c r="E3986">
        <v>4190170</v>
      </c>
      <c r="AE3986"/>
      <c r="AF3986"/>
      <c r="AG3986"/>
      <c r="AH3986"/>
      <c r="AI3986"/>
      <c r="AJ3986"/>
      <c r="AK3986"/>
      <c r="AL3986"/>
      <c r="AM3986"/>
      <c r="AN3986"/>
      <c r="AO3986"/>
      <c r="AP3986"/>
      <c r="AQ3986"/>
      <c r="AR3986"/>
    </row>
    <row r="3987" spans="1:44" x14ac:dyDescent="0.2">
      <c r="A3987" t="s">
        <v>407</v>
      </c>
      <c r="B3987" s="243" t="str">
        <f>VLOOKUP(A3987,'Web Based Remittances'!A:C,3,0)</f>
        <v>75e560f</v>
      </c>
      <c r="C3987" t="s">
        <v>313</v>
      </c>
      <c r="D3987" t="s">
        <v>408</v>
      </c>
      <c r="E3987">
        <v>6181510</v>
      </c>
      <c r="F3987" s="338"/>
      <c r="R3987" s="338"/>
      <c r="AE3987"/>
      <c r="AF3987"/>
      <c r="AG3987"/>
      <c r="AH3987"/>
      <c r="AI3987"/>
      <c r="AJ3987"/>
      <c r="AK3987"/>
      <c r="AL3987"/>
      <c r="AM3987"/>
      <c r="AN3987"/>
      <c r="AO3987"/>
      <c r="AP3987"/>
      <c r="AQ3987"/>
      <c r="AR3987"/>
    </row>
    <row r="3988" spans="1:44" x14ac:dyDescent="0.2">
      <c r="A3988" t="s">
        <v>407</v>
      </c>
      <c r="B3988" s="243" t="str">
        <f>VLOOKUP(A3988,'Web Based Remittances'!A:C,3,0)</f>
        <v>75e560f</v>
      </c>
      <c r="C3988" t="s">
        <v>315</v>
      </c>
      <c r="D3988" t="s">
        <v>316</v>
      </c>
      <c r="E3988">
        <v>6180210</v>
      </c>
    </row>
    <row r="3989" spans="1:44" x14ac:dyDescent="0.2">
      <c r="A3989" t="s">
        <v>407</v>
      </c>
      <c r="B3989" s="243" t="str">
        <f>VLOOKUP(A3989,'Web Based Remittances'!A:C,3,0)</f>
        <v>75e560f</v>
      </c>
      <c r="C3989" t="s">
        <v>317</v>
      </c>
      <c r="D3989" t="s">
        <v>318</v>
      </c>
      <c r="E3989">
        <v>6180200</v>
      </c>
      <c r="F3989" s="338"/>
      <c r="G3989" s="338"/>
      <c r="H3989" s="338"/>
      <c r="L3989" s="338"/>
      <c r="P3989" s="338"/>
    </row>
    <row r="3990" spans="1:44" x14ac:dyDescent="0.2">
      <c r="A3990" t="s">
        <v>407</v>
      </c>
      <c r="B3990" s="243" t="str">
        <f>VLOOKUP(A3990,'Web Based Remittances'!A:C,3,0)</f>
        <v>75e560f</v>
      </c>
      <c r="C3990" t="s">
        <v>319</v>
      </c>
      <c r="D3990" t="s">
        <v>320</v>
      </c>
      <c r="E3990">
        <v>6180230</v>
      </c>
      <c r="F3990" s="338"/>
      <c r="G3990" s="338"/>
      <c r="H3990" s="338"/>
      <c r="P3990" s="338"/>
    </row>
    <row r="3991" spans="1:44" x14ac:dyDescent="0.2">
      <c r="A3991" t="s">
        <v>407</v>
      </c>
      <c r="B3991" s="243" t="str">
        <f>VLOOKUP(A3991,'Web Based Remittances'!A:C,3,0)</f>
        <v>75e560f</v>
      </c>
      <c r="C3991" t="s">
        <v>409</v>
      </c>
      <c r="D3991" t="s">
        <v>374</v>
      </c>
      <c r="E3991">
        <v>6180260</v>
      </c>
      <c r="F3991" s="338"/>
      <c r="P3991" s="338"/>
    </row>
    <row r="3992" spans="1:44" x14ac:dyDescent="0.2">
      <c r="A3992" t="s">
        <v>407</v>
      </c>
      <c r="B3992" s="243" t="str">
        <f>VLOOKUP(A3992,'Web Based Remittances'!A:C,3,0)</f>
        <v>75e560f</v>
      </c>
      <c r="C3992" t="s">
        <v>410</v>
      </c>
      <c r="D3992" t="s">
        <v>376</v>
      </c>
      <c r="E3992">
        <v>6180261</v>
      </c>
    </row>
    <row r="3993" spans="1:44" x14ac:dyDescent="0.2">
      <c r="A3993" t="s">
        <v>407</v>
      </c>
      <c r="B3993" s="243" t="str">
        <f>VLOOKUP(A3993,'Web Based Remittances'!A:C,3,0)</f>
        <v>75e560f</v>
      </c>
      <c r="C3993" t="s">
        <v>411</v>
      </c>
      <c r="D3993" t="s">
        <v>380</v>
      </c>
      <c r="E3993">
        <v>6180262</v>
      </c>
    </row>
    <row r="3994" spans="1:44" x14ac:dyDescent="0.2">
      <c r="A3994" t="s">
        <v>407</v>
      </c>
      <c r="B3994" s="243" t="str">
        <f>VLOOKUP(A3994,'Web Based Remittances'!A:C,3,0)</f>
        <v>75e560f</v>
      </c>
      <c r="C3994" t="s">
        <v>412</v>
      </c>
      <c r="D3994" t="s">
        <v>382</v>
      </c>
      <c r="E3994">
        <v>6180263</v>
      </c>
      <c r="F3994" s="338"/>
      <c r="P3994" s="338"/>
    </row>
    <row r="3995" spans="1:44" x14ac:dyDescent="0.2">
      <c r="A3995" t="s">
        <v>407</v>
      </c>
      <c r="B3995" s="243" t="str">
        <f>VLOOKUP(A3995,'Web Based Remittances'!A:C,3,0)</f>
        <v>75e560f</v>
      </c>
      <c r="C3995" t="s">
        <v>327</v>
      </c>
      <c r="D3995" t="s">
        <v>391</v>
      </c>
      <c r="E3995">
        <v>6180264</v>
      </c>
      <c r="F3995" s="338"/>
      <c r="P3995" s="338"/>
    </row>
    <row r="3996" spans="1:44" x14ac:dyDescent="0.2">
      <c r="A3996" t="s">
        <v>413</v>
      </c>
      <c r="B3996" s="243" t="str">
        <f>VLOOKUP(A3996,'Web Based Remittances'!A:C,3,0)</f>
        <v>729u814h</v>
      </c>
      <c r="C3996" t="s">
        <v>200</v>
      </c>
      <c r="D3996" t="s">
        <v>201</v>
      </c>
      <c r="E3996">
        <v>4190105</v>
      </c>
    </row>
    <row r="3997" spans="1:44" x14ac:dyDescent="0.2">
      <c r="A3997" t="s">
        <v>413</v>
      </c>
      <c r="B3997" s="243" t="str">
        <f>VLOOKUP(A3997,'Web Based Remittances'!A:C,3,0)</f>
        <v>729u814h</v>
      </c>
      <c r="C3997" t="s">
        <v>202</v>
      </c>
      <c r="D3997" t="s">
        <v>203</v>
      </c>
      <c r="E3997">
        <v>4190110</v>
      </c>
    </row>
    <row r="3998" spans="1:44" x14ac:dyDescent="0.2">
      <c r="A3998" t="s">
        <v>413</v>
      </c>
      <c r="B3998" s="243" t="str">
        <f>VLOOKUP(A3998,'Web Based Remittances'!A:C,3,0)</f>
        <v>729u814h</v>
      </c>
      <c r="C3998" t="s">
        <v>204</v>
      </c>
      <c r="D3998" t="s">
        <v>205</v>
      </c>
      <c r="E3998">
        <v>4190120</v>
      </c>
    </row>
    <row r="3999" spans="1:44" x14ac:dyDescent="0.2">
      <c r="A3999" t="s">
        <v>413</v>
      </c>
      <c r="B3999" s="243" t="str">
        <f>VLOOKUP(A3999,'Web Based Remittances'!A:C,3,0)</f>
        <v>729u814h</v>
      </c>
      <c r="C3999" t="s">
        <v>206</v>
      </c>
      <c r="D3999" t="s">
        <v>207</v>
      </c>
      <c r="E3999">
        <v>4190140</v>
      </c>
    </row>
    <row r="4000" spans="1:44" x14ac:dyDescent="0.2">
      <c r="A4000" t="s">
        <v>413</v>
      </c>
      <c r="B4000" s="243" t="str">
        <f>VLOOKUP(A4000,'Web Based Remittances'!A:C,3,0)</f>
        <v>729u814h</v>
      </c>
      <c r="C4000" t="s">
        <v>208</v>
      </c>
      <c r="D4000" t="s">
        <v>209</v>
      </c>
      <c r="E4000">
        <v>4190160</v>
      </c>
    </row>
    <row r="4001" spans="1:5" x14ac:dyDescent="0.2">
      <c r="A4001" t="s">
        <v>413</v>
      </c>
      <c r="B4001" s="243" t="str">
        <f>VLOOKUP(A4001,'Web Based Remittances'!A:C,3,0)</f>
        <v>729u814h</v>
      </c>
      <c r="C4001" t="s">
        <v>210</v>
      </c>
      <c r="D4001" t="s">
        <v>211</v>
      </c>
      <c r="E4001">
        <v>4190390</v>
      </c>
    </row>
    <row r="4002" spans="1:5" x14ac:dyDescent="0.2">
      <c r="A4002" t="s">
        <v>413</v>
      </c>
      <c r="B4002" s="243" t="str">
        <f>VLOOKUP(A4002,'Web Based Remittances'!A:C,3,0)</f>
        <v>729u814h</v>
      </c>
      <c r="C4002" t="s">
        <v>212</v>
      </c>
      <c r="D4002" t="s">
        <v>213</v>
      </c>
      <c r="E4002">
        <v>4191900</v>
      </c>
    </row>
    <row r="4003" spans="1:5" x14ac:dyDescent="0.2">
      <c r="A4003" t="s">
        <v>413</v>
      </c>
      <c r="B4003" s="243" t="str">
        <f>VLOOKUP(A4003,'Web Based Remittances'!A:C,3,0)</f>
        <v>729u814h</v>
      </c>
      <c r="C4003" t="s">
        <v>214</v>
      </c>
      <c r="D4003" t="s">
        <v>215</v>
      </c>
      <c r="E4003">
        <v>4191100</v>
      </c>
    </row>
    <row r="4004" spans="1:5" x14ac:dyDescent="0.2">
      <c r="A4004" t="s">
        <v>413</v>
      </c>
      <c r="B4004" s="243" t="str">
        <f>VLOOKUP(A4004,'Web Based Remittances'!A:C,3,0)</f>
        <v>729u814h</v>
      </c>
      <c r="C4004" t="s">
        <v>216</v>
      </c>
      <c r="D4004" t="s">
        <v>217</v>
      </c>
      <c r="E4004">
        <v>4191110</v>
      </c>
    </row>
    <row r="4005" spans="1:5" x14ac:dyDescent="0.2">
      <c r="A4005" t="s">
        <v>413</v>
      </c>
      <c r="B4005" s="243" t="str">
        <f>VLOOKUP(A4005,'Web Based Remittances'!A:C,3,0)</f>
        <v>729u814h</v>
      </c>
      <c r="C4005" t="s">
        <v>218</v>
      </c>
      <c r="D4005" t="s">
        <v>219</v>
      </c>
      <c r="E4005">
        <v>4191600</v>
      </c>
    </row>
    <row r="4006" spans="1:5" x14ac:dyDescent="0.2">
      <c r="A4006" t="s">
        <v>413</v>
      </c>
      <c r="B4006" s="243" t="str">
        <f>VLOOKUP(A4006,'Web Based Remittances'!A:C,3,0)</f>
        <v>729u814h</v>
      </c>
      <c r="C4006" t="s">
        <v>220</v>
      </c>
      <c r="D4006" t="s">
        <v>221</v>
      </c>
      <c r="E4006">
        <v>4191610</v>
      </c>
    </row>
    <row r="4007" spans="1:5" x14ac:dyDescent="0.2">
      <c r="A4007" t="s">
        <v>413</v>
      </c>
      <c r="B4007" s="243" t="str">
        <f>VLOOKUP(A4007,'Web Based Remittances'!A:C,3,0)</f>
        <v>729u814h</v>
      </c>
      <c r="C4007" t="s">
        <v>222</v>
      </c>
      <c r="D4007" t="s">
        <v>223</v>
      </c>
      <c r="E4007">
        <v>4190410</v>
      </c>
    </row>
    <row r="4008" spans="1:5" x14ac:dyDescent="0.2">
      <c r="A4008" t="s">
        <v>413</v>
      </c>
      <c r="B4008" s="243" t="str">
        <f>VLOOKUP(A4008,'Web Based Remittances'!A:C,3,0)</f>
        <v>729u814h</v>
      </c>
      <c r="C4008" t="s">
        <v>224</v>
      </c>
      <c r="D4008" t="s">
        <v>225</v>
      </c>
      <c r="E4008">
        <v>4190420</v>
      </c>
    </row>
    <row r="4009" spans="1:5" x14ac:dyDescent="0.2">
      <c r="A4009" t="s">
        <v>413</v>
      </c>
      <c r="B4009" s="243" t="str">
        <f>VLOOKUP(A4009,'Web Based Remittances'!A:C,3,0)</f>
        <v>729u814h</v>
      </c>
      <c r="C4009" t="s">
        <v>226</v>
      </c>
      <c r="D4009" t="s">
        <v>227</v>
      </c>
      <c r="E4009">
        <v>4190200</v>
      </c>
    </row>
    <row r="4010" spans="1:5" x14ac:dyDescent="0.2">
      <c r="A4010" t="s">
        <v>413</v>
      </c>
      <c r="B4010" s="243" t="str">
        <f>VLOOKUP(A4010,'Web Based Remittances'!A:C,3,0)</f>
        <v>729u814h</v>
      </c>
      <c r="C4010" t="s">
        <v>228</v>
      </c>
      <c r="D4010" t="s">
        <v>229</v>
      </c>
      <c r="E4010">
        <v>4190386</v>
      </c>
    </row>
    <row r="4011" spans="1:5" x14ac:dyDescent="0.2">
      <c r="A4011" t="s">
        <v>413</v>
      </c>
      <c r="B4011" s="243" t="str">
        <f>VLOOKUP(A4011,'Web Based Remittances'!A:C,3,0)</f>
        <v>729u814h</v>
      </c>
      <c r="C4011" t="s">
        <v>230</v>
      </c>
      <c r="D4011" t="s">
        <v>231</v>
      </c>
      <c r="E4011">
        <v>4190387</v>
      </c>
    </row>
    <row r="4012" spans="1:5" x14ac:dyDescent="0.2">
      <c r="A4012" t="s">
        <v>413</v>
      </c>
      <c r="B4012" s="243" t="str">
        <f>VLOOKUP(A4012,'Web Based Remittances'!A:C,3,0)</f>
        <v>729u814h</v>
      </c>
      <c r="C4012" t="s">
        <v>232</v>
      </c>
      <c r="D4012" t="s">
        <v>233</v>
      </c>
      <c r="E4012">
        <v>4190388</v>
      </c>
    </row>
    <row r="4013" spans="1:5" x14ac:dyDescent="0.2">
      <c r="A4013" t="s">
        <v>413</v>
      </c>
      <c r="B4013" s="243" t="str">
        <f>VLOOKUP(A4013,'Web Based Remittances'!A:C,3,0)</f>
        <v>729u814h</v>
      </c>
      <c r="C4013" t="s">
        <v>234</v>
      </c>
      <c r="D4013" t="s">
        <v>235</v>
      </c>
      <c r="E4013">
        <v>4190380</v>
      </c>
    </row>
    <row r="4014" spans="1:5" x14ac:dyDescent="0.2">
      <c r="A4014" t="s">
        <v>413</v>
      </c>
      <c r="B4014" s="243" t="str">
        <f>VLOOKUP(A4014,'Web Based Remittances'!A:C,3,0)</f>
        <v>729u814h</v>
      </c>
      <c r="C4014" t="s">
        <v>236</v>
      </c>
      <c r="D4014" t="s">
        <v>237</v>
      </c>
      <c r="E4014">
        <v>4190205</v>
      </c>
    </row>
    <row r="4015" spans="1:5" x14ac:dyDescent="0.2">
      <c r="A4015" t="s">
        <v>413</v>
      </c>
      <c r="B4015" s="243" t="str">
        <f>VLOOKUP(A4015,'Web Based Remittances'!A:C,3,0)</f>
        <v>729u814h</v>
      </c>
      <c r="C4015" t="s">
        <v>238</v>
      </c>
      <c r="D4015" t="s">
        <v>239</v>
      </c>
      <c r="E4015">
        <v>4190210</v>
      </c>
    </row>
    <row r="4016" spans="1:5" x14ac:dyDescent="0.2">
      <c r="A4016" t="s">
        <v>413</v>
      </c>
      <c r="B4016" s="243" t="str">
        <f>VLOOKUP(A4016,'Web Based Remittances'!A:C,3,0)</f>
        <v>729u814h</v>
      </c>
      <c r="C4016" t="s">
        <v>14</v>
      </c>
      <c r="D4016" t="s">
        <v>240</v>
      </c>
      <c r="E4016">
        <v>6110000</v>
      </c>
    </row>
    <row r="4017" spans="1:5" x14ac:dyDescent="0.2">
      <c r="A4017" t="s">
        <v>413</v>
      </c>
      <c r="B4017" s="243" t="str">
        <f>VLOOKUP(A4017,'Web Based Remittances'!A:C,3,0)</f>
        <v>729u814h</v>
      </c>
      <c r="C4017" t="s">
        <v>23</v>
      </c>
      <c r="D4017" t="s">
        <v>241</v>
      </c>
      <c r="E4017">
        <v>6110020</v>
      </c>
    </row>
    <row r="4018" spans="1:5" x14ac:dyDescent="0.2">
      <c r="A4018" t="s">
        <v>413</v>
      </c>
      <c r="B4018" s="243" t="str">
        <f>VLOOKUP(A4018,'Web Based Remittances'!A:C,3,0)</f>
        <v>729u814h</v>
      </c>
      <c r="C4018" t="s">
        <v>31</v>
      </c>
      <c r="D4018" t="s">
        <v>242</v>
      </c>
      <c r="E4018">
        <v>6110600</v>
      </c>
    </row>
    <row r="4019" spans="1:5" x14ac:dyDescent="0.2">
      <c r="A4019" t="s">
        <v>413</v>
      </c>
      <c r="B4019" s="243" t="str">
        <f>VLOOKUP(A4019,'Web Based Remittances'!A:C,3,0)</f>
        <v>729u814h</v>
      </c>
      <c r="C4019" t="s">
        <v>38</v>
      </c>
      <c r="D4019" t="s">
        <v>243</v>
      </c>
      <c r="E4019">
        <v>6110720</v>
      </c>
    </row>
    <row r="4020" spans="1:5" x14ac:dyDescent="0.2">
      <c r="A4020" t="s">
        <v>413</v>
      </c>
      <c r="B4020" s="243" t="str">
        <f>VLOOKUP(A4020,'Web Based Remittances'!A:C,3,0)</f>
        <v>729u814h</v>
      </c>
      <c r="C4020" t="s">
        <v>42</v>
      </c>
      <c r="D4020" t="s">
        <v>244</v>
      </c>
      <c r="E4020">
        <v>6110860</v>
      </c>
    </row>
    <row r="4021" spans="1:5" x14ac:dyDescent="0.2">
      <c r="A4021" t="s">
        <v>413</v>
      </c>
      <c r="B4021" s="243" t="str">
        <f>VLOOKUP(A4021,'Web Based Remittances'!A:C,3,0)</f>
        <v>729u814h</v>
      </c>
      <c r="C4021" t="s">
        <v>46</v>
      </c>
      <c r="D4021" t="s">
        <v>245</v>
      </c>
      <c r="E4021">
        <v>6110800</v>
      </c>
    </row>
    <row r="4022" spans="1:5" x14ac:dyDescent="0.2">
      <c r="A4022" t="s">
        <v>413</v>
      </c>
      <c r="B4022" s="243" t="str">
        <f>VLOOKUP(A4022,'Web Based Remittances'!A:C,3,0)</f>
        <v>729u814h</v>
      </c>
      <c r="C4022" t="s">
        <v>50</v>
      </c>
      <c r="D4022" t="s">
        <v>246</v>
      </c>
      <c r="E4022">
        <v>6110640</v>
      </c>
    </row>
    <row r="4023" spans="1:5" x14ac:dyDescent="0.2">
      <c r="A4023" t="s">
        <v>413</v>
      </c>
      <c r="B4023" s="243" t="str">
        <f>VLOOKUP(A4023,'Web Based Remittances'!A:C,3,0)</f>
        <v>729u814h</v>
      </c>
      <c r="C4023" t="s">
        <v>247</v>
      </c>
      <c r="D4023" t="s">
        <v>248</v>
      </c>
      <c r="E4023">
        <v>6116300</v>
      </c>
    </row>
    <row r="4024" spans="1:5" x14ac:dyDescent="0.2">
      <c r="A4024" t="s">
        <v>413</v>
      </c>
      <c r="B4024" s="243" t="str">
        <f>VLOOKUP(A4024,'Web Based Remittances'!A:C,3,0)</f>
        <v>729u814h</v>
      </c>
      <c r="C4024" t="s">
        <v>249</v>
      </c>
      <c r="D4024" t="s">
        <v>250</v>
      </c>
      <c r="E4024">
        <v>6116200</v>
      </c>
    </row>
    <row r="4025" spans="1:5" x14ac:dyDescent="0.2">
      <c r="A4025" t="s">
        <v>413</v>
      </c>
      <c r="B4025" s="243" t="str">
        <f>VLOOKUP(A4025,'Web Based Remittances'!A:C,3,0)</f>
        <v>729u814h</v>
      </c>
      <c r="C4025" t="s">
        <v>251</v>
      </c>
      <c r="D4025" t="s">
        <v>252</v>
      </c>
      <c r="E4025">
        <v>6116610</v>
      </c>
    </row>
    <row r="4026" spans="1:5" x14ac:dyDescent="0.2">
      <c r="A4026" t="s">
        <v>413</v>
      </c>
      <c r="B4026" s="243" t="str">
        <f>VLOOKUP(A4026,'Web Based Remittances'!A:C,3,0)</f>
        <v>729u814h</v>
      </c>
      <c r="C4026" t="s">
        <v>253</v>
      </c>
      <c r="D4026" t="s">
        <v>254</v>
      </c>
      <c r="E4026">
        <v>6116600</v>
      </c>
    </row>
    <row r="4027" spans="1:5" x14ac:dyDescent="0.2">
      <c r="A4027" t="s">
        <v>413</v>
      </c>
      <c r="B4027" s="243" t="str">
        <f>VLOOKUP(A4027,'Web Based Remittances'!A:C,3,0)</f>
        <v>729u814h</v>
      </c>
      <c r="C4027" t="s">
        <v>255</v>
      </c>
      <c r="D4027" t="s">
        <v>256</v>
      </c>
      <c r="E4027">
        <v>6121000</v>
      </c>
    </row>
    <row r="4028" spans="1:5" x14ac:dyDescent="0.2">
      <c r="A4028" t="s">
        <v>413</v>
      </c>
      <c r="B4028" s="243" t="str">
        <f>VLOOKUP(A4028,'Web Based Remittances'!A:C,3,0)</f>
        <v>729u814h</v>
      </c>
      <c r="C4028" t="s">
        <v>257</v>
      </c>
      <c r="D4028" t="s">
        <v>258</v>
      </c>
      <c r="E4028">
        <v>6122310</v>
      </c>
    </row>
    <row r="4029" spans="1:5" x14ac:dyDescent="0.2">
      <c r="A4029" t="s">
        <v>413</v>
      </c>
      <c r="B4029" s="243" t="str">
        <f>VLOOKUP(A4029,'Web Based Remittances'!A:C,3,0)</f>
        <v>729u814h</v>
      </c>
      <c r="C4029" t="s">
        <v>259</v>
      </c>
      <c r="D4029" t="s">
        <v>260</v>
      </c>
      <c r="E4029">
        <v>6122110</v>
      </c>
    </row>
    <row r="4030" spans="1:5" x14ac:dyDescent="0.2">
      <c r="A4030" t="s">
        <v>413</v>
      </c>
      <c r="B4030" s="243" t="str">
        <f>VLOOKUP(A4030,'Web Based Remittances'!A:C,3,0)</f>
        <v>729u814h</v>
      </c>
      <c r="C4030" t="s">
        <v>261</v>
      </c>
      <c r="D4030" t="s">
        <v>262</v>
      </c>
      <c r="E4030">
        <v>6120800</v>
      </c>
    </row>
    <row r="4031" spans="1:5" x14ac:dyDescent="0.2">
      <c r="A4031" t="s">
        <v>413</v>
      </c>
      <c r="B4031" s="243" t="str">
        <f>VLOOKUP(A4031,'Web Based Remittances'!A:C,3,0)</f>
        <v>729u814h</v>
      </c>
      <c r="C4031" t="s">
        <v>263</v>
      </c>
      <c r="D4031" t="s">
        <v>264</v>
      </c>
      <c r="E4031">
        <v>6120220</v>
      </c>
    </row>
    <row r="4032" spans="1:5" x14ac:dyDescent="0.2">
      <c r="A4032" t="s">
        <v>413</v>
      </c>
      <c r="B4032" s="243" t="str">
        <f>VLOOKUP(A4032,'Web Based Remittances'!A:C,3,0)</f>
        <v>729u814h</v>
      </c>
      <c r="C4032" t="s">
        <v>265</v>
      </c>
      <c r="D4032" t="s">
        <v>266</v>
      </c>
      <c r="E4032">
        <v>6120600</v>
      </c>
    </row>
    <row r="4033" spans="1:5" x14ac:dyDescent="0.2">
      <c r="A4033" t="s">
        <v>413</v>
      </c>
      <c r="B4033" s="243" t="str">
        <f>VLOOKUP(A4033,'Web Based Remittances'!A:C,3,0)</f>
        <v>729u814h</v>
      </c>
      <c r="C4033" t="s">
        <v>267</v>
      </c>
      <c r="D4033" t="s">
        <v>268</v>
      </c>
      <c r="E4033">
        <v>6120400</v>
      </c>
    </row>
    <row r="4034" spans="1:5" x14ac:dyDescent="0.2">
      <c r="A4034" t="s">
        <v>413</v>
      </c>
      <c r="B4034" s="243" t="str">
        <f>VLOOKUP(A4034,'Web Based Remittances'!A:C,3,0)</f>
        <v>729u814h</v>
      </c>
      <c r="C4034" t="s">
        <v>269</v>
      </c>
      <c r="D4034" t="s">
        <v>270</v>
      </c>
      <c r="E4034">
        <v>6140130</v>
      </c>
    </row>
    <row r="4035" spans="1:5" x14ac:dyDescent="0.2">
      <c r="A4035" t="s">
        <v>413</v>
      </c>
      <c r="B4035" s="243" t="str">
        <f>VLOOKUP(A4035,'Web Based Remittances'!A:C,3,0)</f>
        <v>729u814h</v>
      </c>
      <c r="C4035" t="s">
        <v>271</v>
      </c>
      <c r="D4035" t="s">
        <v>272</v>
      </c>
      <c r="E4035">
        <v>6142460</v>
      </c>
    </row>
    <row r="4036" spans="1:5" x14ac:dyDescent="0.2">
      <c r="A4036" t="s">
        <v>413</v>
      </c>
      <c r="B4036" s="243" t="str">
        <f>VLOOKUP(A4036,'Web Based Remittances'!A:C,3,0)</f>
        <v>729u814h</v>
      </c>
      <c r="C4036" t="s">
        <v>273</v>
      </c>
      <c r="D4036" t="s">
        <v>274</v>
      </c>
      <c r="E4036">
        <v>6142431</v>
      </c>
    </row>
    <row r="4037" spans="1:5" x14ac:dyDescent="0.2">
      <c r="A4037" t="s">
        <v>413</v>
      </c>
      <c r="B4037" s="243" t="str">
        <f>VLOOKUP(A4037,'Web Based Remittances'!A:C,3,0)</f>
        <v>729u814h</v>
      </c>
      <c r="C4037" t="s">
        <v>275</v>
      </c>
      <c r="D4037" t="s">
        <v>276</v>
      </c>
      <c r="E4037">
        <v>6142432</v>
      </c>
    </row>
    <row r="4038" spans="1:5" x14ac:dyDescent="0.2">
      <c r="A4038" t="s">
        <v>413</v>
      </c>
      <c r="B4038" s="243" t="str">
        <f>VLOOKUP(A4038,'Web Based Remittances'!A:C,3,0)</f>
        <v>729u814h</v>
      </c>
      <c r="C4038" t="s">
        <v>277</v>
      </c>
      <c r="D4038" t="s">
        <v>278</v>
      </c>
      <c r="E4038">
        <v>6142430</v>
      </c>
    </row>
    <row r="4039" spans="1:5" x14ac:dyDescent="0.2">
      <c r="A4039" t="s">
        <v>413</v>
      </c>
      <c r="B4039" s="243" t="str">
        <f>VLOOKUP(A4039,'Web Based Remittances'!A:C,3,0)</f>
        <v>729u814h</v>
      </c>
      <c r="C4039" t="s">
        <v>279</v>
      </c>
      <c r="D4039" t="s">
        <v>280</v>
      </c>
      <c r="E4039">
        <v>6142433</v>
      </c>
    </row>
    <row r="4040" spans="1:5" x14ac:dyDescent="0.2">
      <c r="A4040" t="s">
        <v>413</v>
      </c>
      <c r="B4040" s="243" t="str">
        <f>VLOOKUP(A4040,'Web Based Remittances'!A:C,3,0)</f>
        <v>729u814h</v>
      </c>
      <c r="C4040" t="s">
        <v>281</v>
      </c>
      <c r="D4040" t="s">
        <v>282</v>
      </c>
      <c r="E4040">
        <v>6142440</v>
      </c>
    </row>
    <row r="4041" spans="1:5" x14ac:dyDescent="0.2">
      <c r="A4041" t="s">
        <v>413</v>
      </c>
      <c r="B4041" s="243" t="str">
        <f>VLOOKUP(A4041,'Web Based Remittances'!A:C,3,0)</f>
        <v>729u814h</v>
      </c>
      <c r="C4041" t="s">
        <v>283</v>
      </c>
      <c r="D4041" t="s">
        <v>284</v>
      </c>
      <c r="E4041">
        <v>6142434</v>
      </c>
    </row>
    <row r="4042" spans="1:5" x14ac:dyDescent="0.2">
      <c r="A4042" t="s">
        <v>413</v>
      </c>
      <c r="B4042" s="243" t="str">
        <f>VLOOKUP(A4042,'Web Based Remittances'!A:C,3,0)</f>
        <v>729u814h</v>
      </c>
      <c r="C4042" t="s">
        <v>285</v>
      </c>
      <c r="D4042" t="s">
        <v>286</v>
      </c>
      <c r="E4042">
        <v>6146100</v>
      </c>
    </row>
    <row r="4043" spans="1:5" x14ac:dyDescent="0.2">
      <c r="A4043" t="s">
        <v>413</v>
      </c>
      <c r="B4043" s="243" t="str">
        <f>VLOOKUP(A4043,'Web Based Remittances'!A:C,3,0)</f>
        <v>729u814h</v>
      </c>
      <c r="C4043" t="s">
        <v>287</v>
      </c>
      <c r="D4043" t="s">
        <v>288</v>
      </c>
      <c r="E4043">
        <v>6140000</v>
      </c>
    </row>
    <row r="4044" spans="1:5" x14ac:dyDescent="0.2">
      <c r="A4044" t="s">
        <v>413</v>
      </c>
      <c r="B4044" s="243" t="str">
        <f>VLOOKUP(A4044,'Web Based Remittances'!A:C,3,0)</f>
        <v>729u814h</v>
      </c>
      <c r="C4044" t="s">
        <v>289</v>
      </c>
      <c r="D4044" t="s">
        <v>290</v>
      </c>
      <c r="E4044">
        <v>6121600</v>
      </c>
    </row>
    <row r="4045" spans="1:5" x14ac:dyDescent="0.2">
      <c r="A4045" t="s">
        <v>413</v>
      </c>
      <c r="B4045" s="243" t="str">
        <f>VLOOKUP(A4045,'Web Based Remittances'!A:C,3,0)</f>
        <v>729u814h</v>
      </c>
      <c r="C4045" t="s">
        <v>291</v>
      </c>
      <c r="D4045" t="s">
        <v>292</v>
      </c>
      <c r="E4045">
        <v>6151110</v>
      </c>
    </row>
    <row r="4046" spans="1:5" x14ac:dyDescent="0.2">
      <c r="A4046" t="s">
        <v>413</v>
      </c>
      <c r="B4046" s="243" t="str">
        <f>VLOOKUP(A4046,'Web Based Remittances'!A:C,3,0)</f>
        <v>729u814h</v>
      </c>
      <c r="C4046" t="s">
        <v>293</v>
      </c>
      <c r="D4046" t="s">
        <v>294</v>
      </c>
      <c r="E4046">
        <v>6140200</v>
      </c>
    </row>
    <row r="4047" spans="1:5" x14ac:dyDescent="0.2">
      <c r="A4047" t="s">
        <v>413</v>
      </c>
      <c r="B4047" s="243" t="str">
        <f>VLOOKUP(A4047,'Web Based Remittances'!A:C,3,0)</f>
        <v>729u814h</v>
      </c>
      <c r="C4047" t="s">
        <v>295</v>
      </c>
      <c r="D4047" t="s">
        <v>296</v>
      </c>
      <c r="E4047">
        <v>6111000</v>
      </c>
    </row>
    <row r="4048" spans="1:5" x14ac:dyDescent="0.2">
      <c r="A4048" t="s">
        <v>413</v>
      </c>
      <c r="B4048" s="243" t="str">
        <f>VLOOKUP(A4048,'Web Based Remittances'!A:C,3,0)</f>
        <v>729u814h</v>
      </c>
      <c r="C4048" t="s">
        <v>297</v>
      </c>
      <c r="D4048" t="s">
        <v>298</v>
      </c>
      <c r="E4048">
        <v>6170100</v>
      </c>
    </row>
    <row r="4049" spans="1:5" x14ac:dyDescent="0.2">
      <c r="A4049" t="s">
        <v>413</v>
      </c>
      <c r="B4049" s="243" t="str">
        <f>VLOOKUP(A4049,'Web Based Remittances'!A:C,3,0)</f>
        <v>729u814h</v>
      </c>
      <c r="C4049" t="s">
        <v>299</v>
      </c>
      <c r="D4049" t="s">
        <v>300</v>
      </c>
      <c r="E4049">
        <v>6170110</v>
      </c>
    </row>
    <row r="4050" spans="1:5" x14ac:dyDescent="0.2">
      <c r="A4050" t="s">
        <v>413</v>
      </c>
      <c r="B4050" s="243" t="str">
        <f>VLOOKUP(A4050,'Web Based Remittances'!A:C,3,0)</f>
        <v>729u814h</v>
      </c>
      <c r="C4050" t="s">
        <v>301</v>
      </c>
      <c r="D4050" t="s">
        <v>302</v>
      </c>
      <c r="E4050">
        <v>6181400</v>
      </c>
    </row>
    <row r="4051" spans="1:5" x14ac:dyDescent="0.2">
      <c r="A4051" t="s">
        <v>413</v>
      </c>
      <c r="B4051" s="243" t="str">
        <f>VLOOKUP(A4051,'Web Based Remittances'!A:C,3,0)</f>
        <v>729u814h</v>
      </c>
      <c r="C4051" t="s">
        <v>303</v>
      </c>
      <c r="D4051" t="s">
        <v>304</v>
      </c>
      <c r="E4051">
        <v>6181500</v>
      </c>
    </row>
    <row r="4052" spans="1:5" x14ac:dyDescent="0.2">
      <c r="A4052" t="s">
        <v>413</v>
      </c>
      <c r="B4052" s="243" t="str">
        <f>VLOOKUP(A4052,'Web Based Remittances'!A:C,3,0)</f>
        <v>729u814h</v>
      </c>
      <c r="C4052" t="s">
        <v>305</v>
      </c>
      <c r="D4052" t="s">
        <v>306</v>
      </c>
      <c r="E4052">
        <v>6110610</v>
      </c>
    </row>
    <row r="4053" spans="1:5" x14ac:dyDescent="0.2">
      <c r="A4053" t="s">
        <v>413</v>
      </c>
      <c r="B4053" s="243" t="str">
        <f>VLOOKUP(A4053,'Web Based Remittances'!A:C,3,0)</f>
        <v>729u814h</v>
      </c>
      <c r="C4053" t="s">
        <v>307</v>
      </c>
      <c r="D4053" t="s">
        <v>308</v>
      </c>
      <c r="E4053">
        <v>6122340</v>
      </c>
    </row>
    <row r="4054" spans="1:5" x14ac:dyDescent="0.2">
      <c r="A4054" t="s">
        <v>413</v>
      </c>
      <c r="B4054" s="243" t="str">
        <f>VLOOKUP(A4054,'Web Based Remittances'!A:C,3,0)</f>
        <v>729u814h</v>
      </c>
      <c r="C4054" t="s">
        <v>309</v>
      </c>
      <c r="D4054" t="s">
        <v>310</v>
      </c>
      <c r="E4054">
        <v>4190170</v>
      </c>
    </row>
    <row r="4055" spans="1:5" x14ac:dyDescent="0.2">
      <c r="A4055" t="s">
        <v>413</v>
      </c>
      <c r="B4055" s="243" t="str">
        <f>VLOOKUP(A4055,'Web Based Remittances'!A:C,3,0)</f>
        <v>729u814h</v>
      </c>
      <c r="C4055" t="s">
        <v>311</v>
      </c>
      <c r="D4055" t="s">
        <v>312</v>
      </c>
      <c r="E4055">
        <v>4190430</v>
      </c>
    </row>
    <row r="4056" spans="1:5" x14ac:dyDescent="0.2">
      <c r="A4056" t="s">
        <v>413</v>
      </c>
      <c r="B4056" s="243" t="str">
        <f>VLOOKUP(A4056,'Web Based Remittances'!A:C,3,0)</f>
        <v>729u814h</v>
      </c>
      <c r="C4056" t="s">
        <v>313</v>
      </c>
      <c r="D4056" t="s">
        <v>314</v>
      </c>
      <c r="E4056">
        <v>6181510</v>
      </c>
    </row>
    <row r="4057" spans="1:5" x14ac:dyDescent="0.2">
      <c r="A4057" t="s">
        <v>413</v>
      </c>
      <c r="B4057" s="243" t="str">
        <f>VLOOKUP(A4057,'Web Based Remittances'!A:C,3,0)</f>
        <v>729u814h</v>
      </c>
    </row>
    <row r="4058" spans="1:5" x14ac:dyDescent="0.2">
      <c r="A4058" t="s">
        <v>413</v>
      </c>
      <c r="B4058" s="243" t="str">
        <f>VLOOKUP(A4058,'Web Based Remittances'!A:C,3,0)</f>
        <v>729u814h</v>
      </c>
      <c r="C4058" t="s">
        <v>315</v>
      </c>
      <c r="D4058" t="s">
        <v>316</v>
      </c>
      <c r="E4058">
        <v>6180210</v>
      </c>
    </row>
    <row r="4059" spans="1:5" x14ac:dyDescent="0.2">
      <c r="A4059" t="s">
        <v>413</v>
      </c>
      <c r="B4059" s="243" t="str">
        <f>VLOOKUP(A4059,'Web Based Remittances'!A:C,3,0)</f>
        <v>729u814h</v>
      </c>
      <c r="C4059" t="s">
        <v>317</v>
      </c>
      <c r="D4059" t="s">
        <v>318</v>
      </c>
      <c r="E4059">
        <v>6180200</v>
      </c>
    </row>
    <row r="4060" spans="1:5" x14ac:dyDescent="0.2">
      <c r="A4060" t="s">
        <v>413</v>
      </c>
      <c r="B4060" s="243" t="str">
        <f>VLOOKUP(A4060,'Web Based Remittances'!A:C,3,0)</f>
        <v>729u814h</v>
      </c>
      <c r="C4060" t="s">
        <v>319</v>
      </c>
      <c r="D4060" t="s">
        <v>320</v>
      </c>
      <c r="E4060">
        <v>6180230</v>
      </c>
    </row>
    <row r="4061" spans="1:5" x14ac:dyDescent="0.2">
      <c r="A4061" t="s">
        <v>413</v>
      </c>
      <c r="B4061" s="243" t="str">
        <f>VLOOKUP(A4061,'Web Based Remittances'!A:C,3,0)</f>
        <v>729u814h</v>
      </c>
      <c r="C4061" t="s">
        <v>321</v>
      </c>
      <c r="D4061" t="s">
        <v>272</v>
      </c>
      <c r="E4061">
        <v>6180260</v>
      </c>
    </row>
    <row r="4062" spans="1:5" x14ac:dyDescent="0.2">
      <c r="A4062" t="s">
        <v>413</v>
      </c>
      <c r="B4062" s="243" t="str">
        <f>VLOOKUP(A4062,'Web Based Remittances'!A:C,3,0)</f>
        <v>729u814h</v>
      </c>
      <c r="C4062" t="s">
        <v>322</v>
      </c>
      <c r="D4062" t="s">
        <v>323</v>
      </c>
      <c r="E4062">
        <v>6180261</v>
      </c>
    </row>
    <row r="4063" spans="1:5" x14ac:dyDescent="0.2">
      <c r="A4063" t="s">
        <v>413</v>
      </c>
      <c r="B4063" s="243" t="str">
        <f>VLOOKUP(A4063,'Web Based Remittances'!A:C,3,0)</f>
        <v>729u814h</v>
      </c>
      <c r="C4063" t="s">
        <v>324</v>
      </c>
      <c r="D4063" t="s">
        <v>325</v>
      </c>
      <c r="E4063">
        <v>6180262</v>
      </c>
    </row>
    <row r="4064" spans="1:5" x14ac:dyDescent="0.2">
      <c r="A4064" t="s">
        <v>413</v>
      </c>
      <c r="B4064" s="243" t="str">
        <f>VLOOKUP(A4064,'Web Based Remittances'!A:C,3,0)</f>
        <v>729u814h</v>
      </c>
      <c r="C4064" t="s">
        <v>326</v>
      </c>
      <c r="D4064" t="s">
        <v>280</v>
      </c>
      <c r="E4064">
        <v>6180263</v>
      </c>
    </row>
    <row r="4065" spans="1:5" x14ac:dyDescent="0.2">
      <c r="A4065" t="s">
        <v>413</v>
      </c>
      <c r="B4065" s="243" t="str">
        <f>VLOOKUP(A4065,'Web Based Remittances'!A:C,3,0)</f>
        <v>729u814h</v>
      </c>
      <c r="C4065" t="s">
        <v>327</v>
      </c>
      <c r="D4065" t="s">
        <v>328</v>
      </c>
      <c r="E4065">
        <v>6180264</v>
      </c>
    </row>
  </sheetData>
  <sheetProtection algorithmName="SHA-512" hashValue="z8tEgQCZ72qMFF1BvtWTN5Cn1HwYeANlk+aomYu8n9Sg5GrlPg2GRw07moHRxtQ3/f7UX8KVlixzSFdoTG55WQ==" saltValue="wGq/VBlBYa05jDxNQ3RonQ==" spinCount="100000" sheet="1" formatColumns="0" formatRows="0"/>
  <autoFilter ref="A1:R4065" xr:uid="{00000000-0009-0000-0000-000011000000}">
    <sortState xmlns:xlrd2="http://schemas.microsoft.com/office/spreadsheetml/2017/richdata2" ref="A2962:R3995">
      <sortCondition ref="A1:A4065"/>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76857-C3E7-4EAD-9F75-9F1DFE9E0759}">
  <sheetPr codeName="Sheet1">
    <tabColor rgb="FFFF0000"/>
  </sheetPr>
  <dimension ref="A1:N59"/>
  <sheetViews>
    <sheetView workbookViewId="0">
      <selection activeCell="C24" sqref="C24"/>
    </sheetView>
  </sheetViews>
  <sheetFormatPr defaultRowHeight="12.75" x14ac:dyDescent="0.2"/>
  <cols>
    <col min="1" max="1" width="39.28515625" style="26" customWidth="1"/>
    <col min="2" max="2" width="10.5703125" style="26" customWidth="1"/>
    <col min="3" max="4" width="11.140625" style="243" customWidth="1"/>
    <col min="5" max="5" width="7.5703125" style="26" bestFit="1" customWidth="1"/>
    <col min="6" max="6" width="39.28515625" style="26" bestFit="1" customWidth="1"/>
    <col min="7" max="7" width="38.85546875" style="26" bestFit="1" customWidth="1"/>
    <col min="8" max="245" width="9.140625" style="26"/>
    <col min="246" max="246" width="39.28515625" style="26" bestFit="1" customWidth="1"/>
    <col min="247" max="247" width="10.5703125" style="26" bestFit="1" customWidth="1"/>
    <col min="248" max="248" width="10.140625" style="26" bestFit="1" customWidth="1"/>
    <col min="249" max="250" width="11.140625" style="26" customWidth="1"/>
    <col min="251" max="251" width="7.5703125" style="26" bestFit="1" customWidth="1"/>
    <col min="252" max="252" width="39.28515625" style="26" bestFit="1" customWidth="1"/>
    <col min="253" max="501" width="9.140625" style="26"/>
    <col min="502" max="502" width="39.28515625" style="26" bestFit="1" customWidth="1"/>
    <col min="503" max="503" width="10.5703125" style="26" bestFit="1" customWidth="1"/>
    <col min="504" max="504" width="10.140625" style="26" bestFit="1" customWidth="1"/>
    <col min="505" max="506" width="11.140625" style="26" customWidth="1"/>
    <col min="507" max="507" width="7.5703125" style="26" bestFit="1" customWidth="1"/>
    <col min="508" max="508" width="39.28515625" style="26" bestFit="1" customWidth="1"/>
    <col min="509" max="757" width="9.140625" style="26"/>
    <col min="758" max="758" width="39.28515625" style="26" bestFit="1" customWidth="1"/>
    <col min="759" max="759" width="10.5703125" style="26" bestFit="1" customWidth="1"/>
    <col min="760" max="760" width="10.140625" style="26" bestFit="1" customWidth="1"/>
    <col min="761" max="762" width="11.140625" style="26" customWidth="1"/>
    <col min="763" max="763" width="7.5703125" style="26" bestFit="1" customWidth="1"/>
    <col min="764" max="764" width="39.28515625" style="26" bestFit="1" customWidth="1"/>
    <col min="765" max="1013" width="9.140625" style="26"/>
    <col min="1014" max="1014" width="39.28515625" style="26" bestFit="1" customWidth="1"/>
    <col min="1015" max="1015" width="10.5703125" style="26" bestFit="1" customWidth="1"/>
    <col min="1016" max="1016" width="10.140625" style="26" bestFit="1" customWidth="1"/>
    <col min="1017" max="1018" width="11.140625" style="26" customWidth="1"/>
    <col min="1019" max="1019" width="7.5703125" style="26" bestFit="1" customWidth="1"/>
    <col min="1020" max="1020" width="39.28515625" style="26" bestFit="1" customWidth="1"/>
    <col min="1021" max="1269" width="9.140625" style="26"/>
    <col min="1270" max="1270" width="39.28515625" style="26" bestFit="1" customWidth="1"/>
    <col min="1271" max="1271" width="10.5703125" style="26" bestFit="1" customWidth="1"/>
    <col min="1272" max="1272" width="10.140625" style="26" bestFit="1" customWidth="1"/>
    <col min="1273" max="1274" width="11.140625" style="26" customWidth="1"/>
    <col min="1275" max="1275" width="7.5703125" style="26" bestFit="1" customWidth="1"/>
    <col min="1276" max="1276" width="39.28515625" style="26" bestFit="1" customWidth="1"/>
    <col min="1277" max="1525" width="9.140625" style="26"/>
    <col min="1526" max="1526" width="39.28515625" style="26" bestFit="1" customWidth="1"/>
    <col min="1527" max="1527" width="10.5703125" style="26" bestFit="1" customWidth="1"/>
    <col min="1528" max="1528" width="10.140625" style="26" bestFit="1" customWidth="1"/>
    <col min="1529" max="1530" width="11.140625" style="26" customWidth="1"/>
    <col min="1531" max="1531" width="7.5703125" style="26" bestFit="1" customWidth="1"/>
    <col min="1532" max="1532" width="39.28515625" style="26" bestFit="1" customWidth="1"/>
    <col min="1533" max="1781" width="9.140625" style="26"/>
    <col min="1782" max="1782" width="39.28515625" style="26" bestFit="1" customWidth="1"/>
    <col min="1783" max="1783" width="10.5703125" style="26" bestFit="1" customWidth="1"/>
    <col min="1784" max="1784" width="10.140625" style="26" bestFit="1" customWidth="1"/>
    <col min="1785" max="1786" width="11.140625" style="26" customWidth="1"/>
    <col min="1787" max="1787" width="7.5703125" style="26" bestFit="1" customWidth="1"/>
    <col min="1788" max="1788" width="39.28515625" style="26" bestFit="1" customWidth="1"/>
    <col min="1789" max="2037" width="9.140625" style="26"/>
    <col min="2038" max="2038" width="39.28515625" style="26" bestFit="1" customWidth="1"/>
    <col min="2039" max="2039" width="10.5703125" style="26" bestFit="1" customWidth="1"/>
    <col min="2040" max="2040" width="10.140625" style="26" bestFit="1" customWidth="1"/>
    <col min="2041" max="2042" width="11.140625" style="26" customWidth="1"/>
    <col min="2043" max="2043" width="7.5703125" style="26" bestFit="1" customWidth="1"/>
    <col min="2044" max="2044" width="39.28515625" style="26" bestFit="1" customWidth="1"/>
    <col min="2045" max="2293" width="9.140625" style="26"/>
    <col min="2294" max="2294" width="39.28515625" style="26" bestFit="1" customWidth="1"/>
    <col min="2295" max="2295" width="10.5703125" style="26" bestFit="1" customWidth="1"/>
    <col min="2296" max="2296" width="10.140625" style="26" bestFit="1" customWidth="1"/>
    <col min="2297" max="2298" width="11.140625" style="26" customWidth="1"/>
    <col min="2299" max="2299" width="7.5703125" style="26" bestFit="1" customWidth="1"/>
    <col min="2300" max="2300" width="39.28515625" style="26" bestFit="1" customWidth="1"/>
    <col min="2301" max="2549" width="9.140625" style="26"/>
    <col min="2550" max="2550" width="39.28515625" style="26" bestFit="1" customWidth="1"/>
    <col min="2551" max="2551" width="10.5703125" style="26" bestFit="1" customWidth="1"/>
    <col min="2552" max="2552" width="10.140625" style="26" bestFit="1" customWidth="1"/>
    <col min="2553" max="2554" width="11.140625" style="26" customWidth="1"/>
    <col min="2555" max="2555" width="7.5703125" style="26" bestFit="1" customWidth="1"/>
    <col min="2556" max="2556" width="39.28515625" style="26" bestFit="1" customWidth="1"/>
    <col min="2557" max="2805" width="9.140625" style="26"/>
    <col min="2806" max="2806" width="39.28515625" style="26" bestFit="1" customWidth="1"/>
    <col min="2807" max="2807" width="10.5703125" style="26" bestFit="1" customWidth="1"/>
    <col min="2808" max="2808" width="10.140625" style="26" bestFit="1" customWidth="1"/>
    <col min="2809" max="2810" width="11.140625" style="26" customWidth="1"/>
    <col min="2811" max="2811" width="7.5703125" style="26" bestFit="1" customWidth="1"/>
    <col min="2812" max="2812" width="39.28515625" style="26" bestFit="1" customWidth="1"/>
    <col min="2813" max="3061" width="9.140625" style="26"/>
    <col min="3062" max="3062" width="39.28515625" style="26" bestFit="1" customWidth="1"/>
    <col min="3063" max="3063" width="10.5703125" style="26" bestFit="1" customWidth="1"/>
    <col min="3064" max="3064" width="10.140625" style="26" bestFit="1" customWidth="1"/>
    <col min="3065" max="3066" width="11.140625" style="26" customWidth="1"/>
    <col min="3067" max="3067" width="7.5703125" style="26" bestFit="1" customWidth="1"/>
    <col min="3068" max="3068" width="39.28515625" style="26" bestFit="1" customWidth="1"/>
    <col min="3069" max="3317" width="9.140625" style="26"/>
    <col min="3318" max="3318" width="39.28515625" style="26" bestFit="1" customWidth="1"/>
    <col min="3319" max="3319" width="10.5703125" style="26" bestFit="1" customWidth="1"/>
    <col min="3320" max="3320" width="10.140625" style="26" bestFit="1" customWidth="1"/>
    <col min="3321" max="3322" width="11.140625" style="26" customWidth="1"/>
    <col min="3323" max="3323" width="7.5703125" style="26" bestFit="1" customWidth="1"/>
    <col min="3324" max="3324" width="39.28515625" style="26" bestFit="1" customWidth="1"/>
    <col min="3325" max="3573" width="9.140625" style="26"/>
    <col min="3574" max="3574" width="39.28515625" style="26" bestFit="1" customWidth="1"/>
    <col min="3575" max="3575" width="10.5703125" style="26" bestFit="1" customWidth="1"/>
    <col min="3576" max="3576" width="10.140625" style="26" bestFit="1" customWidth="1"/>
    <col min="3577" max="3578" width="11.140625" style="26" customWidth="1"/>
    <col min="3579" max="3579" width="7.5703125" style="26" bestFit="1" customWidth="1"/>
    <col min="3580" max="3580" width="39.28515625" style="26" bestFit="1" customWidth="1"/>
    <col min="3581" max="3829" width="9.140625" style="26"/>
    <col min="3830" max="3830" width="39.28515625" style="26" bestFit="1" customWidth="1"/>
    <col min="3831" max="3831" width="10.5703125" style="26" bestFit="1" customWidth="1"/>
    <col min="3832" max="3832" width="10.140625" style="26" bestFit="1" customWidth="1"/>
    <col min="3833" max="3834" width="11.140625" style="26" customWidth="1"/>
    <col min="3835" max="3835" width="7.5703125" style="26" bestFit="1" customWidth="1"/>
    <col min="3836" max="3836" width="39.28515625" style="26" bestFit="1" customWidth="1"/>
    <col min="3837" max="4085" width="9.140625" style="26"/>
    <col min="4086" max="4086" width="39.28515625" style="26" bestFit="1" customWidth="1"/>
    <col min="4087" max="4087" width="10.5703125" style="26" bestFit="1" customWidth="1"/>
    <col min="4088" max="4088" width="10.140625" style="26" bestFit="1" customWidth="1"/>
    <col min="4089" max="4090" width="11.140625" style="26" customWidth="1"/>
    <col min="4091" max="4091" width="7.5703125" style="26" bestFit="1" customWidth="1"/>
    <col min="4092" max="4092" width="39.28515625" style="26" bestFit="1" customWidth="1"/>
    <col min="4093" max="4341" width="9.140625" style="26"/>
    <col min="4342" max="4342" width="39.28515625" style="26" bestFit="1" customWidth="1"/>
    <col min="4343" max="4343" width="10.5703125" style="26" bestFit="1" customWidth="1"/>
    <col min="4344" max="4344" width="10.140625" style="26" bestFit="1" customWidth="1"/>
    <col min="4345" max="4346" width="11.140625" style="26" customWidth="1"/>
    <col min="4347" max="4347" width="7.5703125" style="26" bestFit="1" customWidth="1"/>
    <col min="4348" max="4348" width="39.28515625" style="26" bestFit="1" customWidth="1"/>
    <col min="4349" max="4597" width="9.140625" style="26"/>
    <col min="4598" max="4598" width="39.28515625" style="26" bestFit="1" customWidth="1"/>
    <col min="4599" max="4599" width="10.5703125" style="26" bestFit="1" customWidth="1"/>
    <col min="4600" max="4600" width="10.140625" style="26" bestFit="1" customWidth="1"/>
    <col min="4601" max="4602" width="11.140625" style="26" customWidth="1"/>
    <col min="4603" max="4603" width="7.5703125" style="26" bestFit="1" customWidth="1"/>
    <col min="4604" max="4604" width="39.28515625" style="26" bestFit="1" customWidth="1"/>
    <col min="4605" max="4853" width="9.140625" style="26"/>
    <col min="4854" max="4854" width="39.28515625" style="26" bestFit="1" customWidth="1"/>
    <col min="4855" max="4855" width="10.5703125" style="26" bestFit="1" customWidth="1"/>
    <col min="4856" max="4856" width="10.140625" style="26" bestFit="1" customWidth="1"/>
    <col min="4857" max="4858" width="11.140625" style="26" customWidth="1"/>
    <col min="4859" max="4859" width="7.5703125" style="26" bestFit="1" customWidth="1"/>
    <col min="4860" max="4860" width="39.28515625" style="26" bestFit="1" customWidth="1"/>
    <col min="4861" max="5109" width="9.140625" style="26"/>
    <col min="5110" max="5110" width="39.28515625" style="26" bestFit="1" customWidth="1"/>
    <col min="5111" max="5111" width="10.5703125" style="26" bestFit="1" customWidth="1"/>
    <col min="5112" max="5112" width="10.140625" style="26" bestFit="1" customWidth="1"/>
    <col min="5113" max="5114" width="11.140625" style="26" customWidth="1"/>
    <col min="5115" max="5115" width="7.5703125" style="26" bestFit="1" customWidth="1"/>
    <col min="5116" max="5116" width="39.28515625" style="26" bestFit="1" customWidth="1"/>
    <col min="5117" max="5365" width="9.140625" style="26"/>
    <col min="5366" max="5366" width="39.28515625" style="26" bestFit="1" customWidth="1"/>
    <col min="5367" max="5367" width="10.5703125" style="26" bestFit="1" customWidth="1"/>
    <col min="5368" max="5368" width="10.140625" style="26" bestFit="1" customWidth="1"/>
    <col min="5369" max="5370" width="11.140625" style="26" customWidth="1"/>
    <col min="5371" max="5371" width="7.5703125" style="26" bestFit="1" customWidth="1"/>
    <col min="5372" max="5372" width="39.28515625" style="26" bestFit="1" customWidth="1"/>
    <col min="5373" max="5621" width="9.140625" style="26"/>
    <col min="5622" max="5622" width="39.28515625" style="26" bestFit="1" customWidth="1"/>
    <col min="5623" max="5623" width="10.5703125" style="26" bestFit="1" customWidth="1"/>
    <col min="5624" max="5624" width="10.140625" style="26" bestFit="1" customWidth="1"/>
    <col min="5625" max="5626" width="11.140625" style="26" customWidth="1"/>
    <col min="5627" max="5627" width="7.5703125" style="26" bestFit="1" customWidth="1"/>
    <col min="5628" max="5628" width="39.28515625" style="26" bestFit="1" customWidth="1"/>
    <col min="5629" max="5877" width="9.140625" style="26"/>
    <col min="5878" max="5878" width="39.28515625" style="26" bestFit="1" customWidth="1"/>
    <col min="5879" max="5879" width="10.5703125" style="26" bestFit="1" customWidth="1"/>
    <col min="5880" max="5880" width="10.140625" style="26" bestFit="1" customWidth="1"/>
    <col min="5881" max="5882" width="11.140625" style="26" customWidth="1"/>
    <col min="5883" max="5883" width="7.5703125" style="26" bestFit="1" customWidth="1"/>
    <col min="5884" max="5884" width="39.28515625" style="26" bestFit="1" customWidth="1"/>
    <col min="5885" max="6133" width="9.140625" style="26"/>
    <col min="6134" max="6134" width="39.28515625" style="26" bestFit="1" customWidth="1"/>
    <col min="6135" max="6135" width="10.5703125" style="26" bestFit="1" customWidth="1"/>
    <col min="6136" max="6136" width="10.140625" style="26" bestFit="1" customWidth="1"/>
    <col min="6137" max="6138" width="11.140625" style="26" customWidth="1"/>
    <col min="6139" max="6139" width="7.5703125" style="26" bestFit="1" customWidth="1"/>
    <col min="6140" max="6140" width="39.28515625" style="26" bestFit="1" customWidth="1"/>
    <col min="6141" max="6389" width="9.140625" style="26"/>
    <col min="6390" max="6390" width="39.28515625" style="26" bestFit="1" customWidth="1"/>
    <col min="6391" max="6391" width="10.5703125" style="26" bestFit="1" customWidth="1"/>
    <col min="6392" max="6392" width="10.140625" style="26" bestFit="1" customWidth="1"/>
    <col min="6393" max="6394" width="11.140625" style="26" customWidth="1"/>
    <col min="6395" max="6395" width="7.5703125" style="26" bestFit="1" customWidth="1"/>
    <col min="6396" max="6396" width="39.28515625" style="26" bestFit="1" customWidth="1"/>
    <col min="6397" max="6645" width="9.140625" style="26"/>
    <col min="6646" max="6646" width="39.28515625" style="26" bestFit="1" customWidth="1"/>
    <col min="6647" max="6647" width="10.5703125" style="26" bestFit="1" customWidth="1"/>
    <col min="6648" max="6648" width="10.140625" style="26" bestFit="1" customWidth="1"/>
    <col min="6649" max="6650" width="11.140625" style="26" customWidth="1"/>
    <col min="6651" max="6651" width="7.5703125" style="26" bestFit="1" customWidth="1"/>
    <col min="6652" max="6652" width="39.28515625" style="26" bestFit="1" customWidth="1"/>
    <col min="6653" max="6901" width="9.140625" style="26"/>
    <col min="6902" max="6902" width="39.28515625" style="26" bestFit="1" customWidth="1"/>
    <col min="6903" max="6903" width="10.5703125" style="26" bestFit="1" customWidth="1"/>
    <col min="6904" max="6904" width="10.140625" style="26" bestFit="1" customWidth="1"/>
    <col min="6905" max="6906" width="11.140625" style="26" customWidth="1"/>
    <col min="6907" max="6907" width="7.5703125" style="26" bestFit="1" customWidth="1"/>
    <col min="6908" max="6908" width="39.28515625" style="26" bestFit="1" customWidth="1"/>
    <col min="6909" max="7157" width="9.140625" style="26"/>
    <col min="7158" max="7158" width="39.28515625" style="26" bestFit="1" customWidth="1"/>
    <col min="7159" max="7159" width="10.5703125" style="26" bestFit="1" customWidth="1"/>
    <col min="7160" max="7160" width="10.140625" style="26" bestFit="1" customWidth="1"/>
    <col min="7161" max="7162" width="11.140625" style="26" customWidth="1"/>
    <col min="7163" max="7163" width="7.5703125" style="26" bestFit="1" customWidth="1"/>
    <col min="7164" max="7164" width="39.28515625" style="26" bestFit="1" customWidth="1"/>
    <col min="7165" max="7413" width="9.140625" style="26"/>
    <col min="7414" max="7414" width="39.28515625" style="26" bestFit="1" customWidth="1"/>
    <col min="7415" max="7415" width="10.5703125" style="26" bestFit="1" customWidth="1"/>
    <col min="7416" max="7416" width="10.140625" style="26" bestFit="1" customWidth="1"/>
    <col min="7417" max="7418" width="11.140625" style="26" customWidth="1"/>
    <col min="7419" max="7419" width="7.5703125" style="26" bestFit="1" customWidth="1"/>
    <col min="7420" max="7420" width="39.28515625" style="26" bestFit="1" customWidth="1"/>
    <col min="7421" max="7669" width="9.140625" style="26"/>
    <col min="7670" max="7670" width="39.28515625" style="26" bestFit="1" customWidth="1"/>
    <col min="7671" max="7671" width="10.5703125" style="26" bestFit="1" customWidth="1"/>
    <col min="7672" max="7672" width="10.140625" style="26" bestFit="1" customWidth="1"/>
    <col min="7673" max="7674" width="11.140625" style="26" customWidth="1"/>
    <col min="7675" max="7675" width="7.5703125" style="26" bestFit="1" customWidth="1"/>
    <col min="7676" max="7676" width="39.28515625" style="26" bestFit="1" customWidth="1"/>
    <col min="7677" max="7925" width="9.140625" style="26"/>
    <col min="7926" max="7926" width="39.28515625" style="26" bestFit="1" customWidth="1"/>
    <col min="7927" max="7927" width="10.5703125" style="26" bestFit="1" customWidth="1"/>
    <col min="7928" max="7928" width="10.140625" style="26" bestFit="1" customWidth="1"/>
    <col min="7929" max="7930" width="11.140625" style="26" customWidth="1"/>
    <col min="7931" max="7931" width="7.5703125" style="26" bestFit="1" customWidth="1"/>
    <col min="7932" max="7932" width="39.28515625" style="26" bestFit="1" customWidth="1"/>
    <col min="7933" max="8181" width="9.140625" style="26"/>
    <col min="8182" max="8182" width="39.28515625" style="26" bestFit="1" customWidth="1"/>
    <col min="8183" max="8183" width="10.5703125" style="26" bestFit="1" customWidth="1"/>
    <col min="8184" max="8184" width="10.140625" style="26" bestFit="1" customWidth="1"/>
    <col min="8185" max="8186" width="11.140625" style="26" customWidth="1"/>
    <col min="8187" max="8187" width="7.5703125" style="26" bestFit="1" customWidth="1"/>
    <col min="8188" max="8188" width="39.28515625" style="26" bestFit="1" customWidth="1"/>
    <col min="8189" max="8437" width="9.140625" style="26"/>
    <col min="8438" max="8438" width="39.28515625" style="26" bestFit="1" customWidth="1"/>
    <col min="8439" max="8439" width="10.5703125" style="26" bestFit="1" customWidth="1"/>
    <col min="8440" max="8440" width="10.140625" style="26" bestFit="1" customWidth="1"/>
    <col min="8441" max="8442" width="11.140625" style="26" customWidth="1"/>
    <col min="8443" max="8443" width="7.5703125" style="26" bestFit="1" customWidth="1"/>
    <col min="8444" max="8444" width="39.28515625" style="26" bestFit="1" customWidth="1"/>
    <col min="8445" max="8693" width="9.140625" style="26"/>
    <col min="8694" max="8694" width="39.28515625" style="26" bestFit="1" customWidth="1"/>
    <col min="8695" max="8695" width="10.5703125" style="26" bestFit="1" customWidth="1"/>
    <col min="8696" max="8696" width="10.140625" style="26" bestFit="1" customWidth="1"/>
    <col min="8697" max="8698" width="11.140625" style="26" customWidth="1"/>
    <col min="8699" max="8699" width="7.5703125" style="26" bestFit="1" customWidth="1"/>
    <col min="8700" max="8700" width="39.28515625" style="26" bestFit="1" customWidth="1"/>
    <col min="8701" max="8949" width="9.140625" style="26"/>
    <col min="8950" max="8950" width="39.28515625" style="26" bestFit="1" customWidth="1"/>
    <col min="8951" max="8951" width="10.5703125" style="26" bestFit="1" customWidth="1"/>
    <col min="8952" max="8952" width="10.140625" style="26" bestFit="1" customWidth="1"/>
    <col min="8953" max="8954" width="11.140625" style="26" customWidth="1"/>
    <col min="8955" max="8955" width="7.5703125" style="26" bestFit="1" customWidth="1"/>
    <col min="8956" max="8956" width="39.28515625" style="26" bestFit="1" customWidth="1"/>
    <col min="8957" max="9205" width="9.140625" style="26"/>
    <col min="9206" max="9206" width="39.28515625" style="26" bestFit="1" customWidth="1"/>
    <col min="9207" max="9207" width="10.5703125" style="26" bestFit="1" customWidth="1"/>
    <col min="9208" max="9208" width="10.140625" style="26" bestFit="1" customWidth="1"/>
    <col min="9209" max="9210" width="11.140625" style="26" customWidth="1"/>
    <col min="9211" max="9211" width="7.5703125" style="26" bestFit="1" customWidth="1"/>
    <col min="9212" max="9212" width="39.28515625" style="26" bestFit="1" customWidth="1"/>
    <col min="9213" max="9461" width="9.140625" style="26"/>
    <col min="9462" max="9462" width="39.28515625" style="26" bestFit="1" customWidth="1"/>
    <col min="9463" max="9463" width="10.5703125" style="26" bestFit="1" customWidth="1"/>
    <col min="9464" max="9464" width="10.140625" style="26" bestFit="1" customWidth="1"/>
    <col min="9465" max="9466" width="11.140625" style="26" customWidth="1"/>
    <col min="9467" max="9467" width="7.5703125" style="26" bestFit="1" customWidth="1"/>
    <col min="9468" max="9468" width="39.28515625" style="26" bestFit="1" customWidth="1"/>
    <col min="9469" max="9717" width="9.140625" style="26"/>
    <col min="9718" max="9718" width="39.28515625" style="26" bestFit="1" customWidth="1"/>
    <col min="9719" max="9719" width="10.5703125" style="26" bestFit="1" customWidth="1"/>
    <col min="9720" max="9720" width="10.140625" style="26" bestFit="1" customWidth="1"/>
    <col min="9721" max="9722" width="11.140625" style="26" customWidth="1"/>
    <col min="9723" max="9723" width="7.5703125" style="26" bestFit="1" customWidth="1"/>
    <col min="9724" max="9724" width="39.28515625" style="26" bestFit="1" customWidth="1"/>
    <col min="9725" max="9973" width="9.140625" style="26"/>
    <col min="9974" max="9974" width="39.28515625" style="26" bestFit="1" customWidth="1"/>
    <col min="9975" max="9975" width="10.5703125" style="26" bestFit="1" customWidth="1"/>
    <col min="9976" max="9976" width="10.140625" style="26" bestFit="1" customWidth="1"/>
    <col min="9977" max="9978" width="11.140625" style="26" customWidth="1"/>
    <col min="9979" max="9979" width="7.5703125" style="26" bestFit="1" customWidth="1"/>
    <col min="9980" max="9980" width="39.28515625" style="26" bestFit="1" customWidth="1"/>
    <col min="9981" max="10229" width="9.140625" style="26"/>
    <col min="10230" max="10230" width="39.28515625" style="26" bestFit="1" customWidth="1"/>
    <col min="10231" max="10231" width="10.5703125" style="26" bestFit="1" customWidth="1"/>
    <col min="10232" max="10232" width="10.140625" style="26" bestFit="1" customWidth="1"/>
    <col min="10233" max="10234" width="11.140625" style="26" customWidth="1"/>
    <col min="10235" max="10235" width="7.5703125" style="26" bestFit="1" customWidth="1"/>
    <col min="10236" max="10236" width="39.28515625" style="26" bestFit="1" customWidth="1"/>
    <col min="10237" max="10485" width="9.140625" style="26"/>
    <col min="10486" max="10486" width="39.28515625" style="26" bestFit="1" customWidth="1"/>
    <col min="10487" max="10487" width="10.5703125" style="26" bestFit="1" customWidth="1"/>
    <col min="10488" max="10488" width="10.140625" style="26" bestFit="1" customWidth="1"/>
    <col min="10489" max="10490" width="11.140625" style="26" customWidth="1"/>
    <col min="10491" max="10491" width="7.5703125" style="26" bestFit="1" customWidth="1"/>
    <col min="10492" max="10492" width="39.28515625" style="26" bestFit="1" customWidth="1"/>
    <col min="10493" max="10741" width="9.140625" style="26"/>
    <col min="10742" max="10742" width="39.28515625" style="26" bestFit="1" customWidth="1"/>
    <col min="10743" max="10743" width="10.5703125" style="26" bestFit="1" customWidth="1"/>
    <col min="10744" max="10744" width="10.140625" style="26" bestFit="1" customWidth="1"/>
    <col min="10745" max="10746" width="11.140625" style="26" customWidth="1"/>
    <col min="10747" max="10747" width="7.5703125" style="26" bestFit="1" customWidth="1"/>
    <col min="10748" max="10748" width="39.28515625" style="26" bestFit="1" customWidth="1"/>
    <col min="10749" max="10997" width="9.140625" style="26"/>
    <col min="10998" max="10998" width="39.28515625" style="26" bestFit="1" customWidth="1"/>
    <col min="10999" max="10999" width="10.5703125" style="26" bestFit="1" customWidth="1"/>
    <col min="11000" max="11000" width="10.140625" style="26" bestFit="1" customWidth="1"/>
    <col min="11001" max="11002" width="11.140625" style="26" customWidth="1"/>
    <col min="11003" max="11003" width="7.5703125" style="26" bestFit="1" customWidth="1"/>
    <col min="11004" max="11004" width="39.28515625" style="26" bestFit="1" customWidth="1"/>
    <col min="11005" max="11253" width="9.140625" style="26"/>
    <col min="11254" max="11254" width="39.28515625" style="26" bestFit="1" customWidth="1"/>
    <col min="11255" max="11255" width="10.5703125" style="26" bestFit="1" customWidth="1"/>
    <col min="11256" max="11256" width="10.140625" style="26" bestFit="1" customWidth="1"/>
    <col min="11257" max="11258" width="11.140625" style="26" customWidth="1"/>
    <col min="11259" max="11259" width="7.5703125" style="26" bestFit="1" customWidth="1"/>
    <col min="11260" max="11260" width="39.28515625" style="26" bestFit="1" customWidth="1"/>
    <col min="11261" max="11509" width="9.140625" style="26"/>
    <col min="11510" max="11510" width="39.28515625" style="26" bestFit="1" customWidth="1"/>
    <col min="11511" max="11511" width="10.5703125" style="26" bestFit="1" customWidth="1"/>
    <col min="11512" max="11512" width="10.140625" style="26" bestFit="1" customWidth="1"/>
    <col min="11513" max="11514" width="11.140625" style="26" customWidth="1"/>
    <col min="11515" max="11515" width="7.5703125" style="26" bestFit="1" customWidth="1"/>
    <col min="11516" max="11516" width="39.28515625" style="26" bestFit="1" customWidth="1"/>
    <col min="11517" max="11765" width="9.140625" style="26"/>
    <col min="11766" max="11766" width="39.28515625" style="26" bestFit="1" customWidth="1"/>
    <col min="11767" max="11767" width="10.5703125" style="26" bestFit="1" customWidth="1"/>
    <col min="11768" max="11768" width="10.140625" style="26" bestFit="1" customWidth="1"/>
    <col min="11769" max="11770" width="11.140625" style="26" customWidth="1"/>
    <col min="11771" max="11771" width="7.5703125" style="26" bestFit="1" customWidth="1"/>
    <col min="11772" max="11772" width="39.28515625" style="26" bestFit="1" customWidth="1"/>
    <col min="11773" max="12021" width="9.140625" style="26"/>
    <col min="12022" max="12022" width="39.28515625" style="26" bestFit="1" customWidth="1"/>
    <col min="12023" max="12023" width="10.5703125" style="26" bestFit="1" customWidth="1"/>
    <col min="12024" max="12024" width="10.140625" style="26" bestFit="1" customWidth="1"/>
    <col min="12025" max="12026" width="11.140625" style="26" customWidth="1"/>
    <col min="12027" max="12027" width="7.5703125" style="26" bestFit="1" customWidth="1"/>
    <col min="12028" max="12028" width="39.28515625" style="26" bestFit="1" customWidth="1"/>
    <col min="12029" max="12277" width="9.140625" style="26"/>
    <col min="12278" max="12278" width="39.28515625" style="26" bestFit="1" customWidth="1"/>
    <col min="12279" max="12279" width="10.5703125" style="26" bestFit="1" customWidth="1"/>
    <col min="12280" max="12280" width="10.140625" style="26" bestFit="1" customWidth="1"/>
    <col min="12281" max="12282" width="11.140625" style="26" customWidth="1"/>
    <col min="12283" max="12283" width="7.5703125" style="26" bestFit="1" customWidth="1"/>
    <col min="12284" max="12284" width="39.28515625" style="26" bestFit="1" customWidth="1"/>
    <col min="12285" max="12533" width="9.140625" style="26"/>
    <col min="12534" max="12534" width="39.28515625" style="26" bestFit="1" customWidth="1"/>
    <col min="12535" max="12535" width="10.5703125" style="26" bestFit="1" customWidth="1"/>
    <col min="12536" max="12536" width="10.140625" style="26" bestFit="1" customWidth="1"/>
    <col min="12537" max="12538" width="11.140625" style="26" customWidth="1"/>
    <col min="12539" max="12539" width="7.5703125" style="26" bestFit="1" customWidth="1"/>
    <col min="12540" max="12540" width="39.28515625" style="26" bestFit="1" customWidth="1"/>
    <col min="12541" max="12789" width="9.140625" style="26"/>
    <col min="12790" max="12790" width="39.28515625" style="26" bestFit="1" customWidth="1"/>
    <col min="12791" max="12791" width="10.5703125" style="26" bestFit="1" customWidth="1"/>
    <col min="12792" max="12792" width="10.140625" style="26" bestFit="1" customWidth="1"/>
    <col min="12793" max="12794" width="11.140625" style="26" customWidth="1"/>
    <col min="12795" max="12795" width="7.5703125" style="26" bestFit="1" customWidth="1"/>
    <col min="12796" max="12796" width="39.28515625" style="26" bestFit="1" customWidth="1"/>
    <col min="12797" max="13045" width="9.140625" style="26"/>
    <col min="13046" max="13046" width="39.28515625" style="26" bestFit="1" customWidth="1"/>
    <col min="13047" max="13047" width="10.5703125" style="26" bestFit="1" customWidth="1"/>
    <col min="13048" max="13048" width="10.140625" style="26" bestFit="1" customWidth="1"/>
    <col min="13049" max="13050" width="11.140625" style="26" customWidth="1"/>
    <col min="13051" max="13051" width="7.5703125" style="26" bestFit="1" customWidth="1"/>
    <col min="13052" max="13052" width="39.28515625" style="26" bestFit="1" customWidth="1"/>
    <col min="13053" max="13301" width="9.140625" style="26"/>
    <col min="13302" max="13302" width="39.28515625" style="26" bestFit="1" customWidth="1"/>
    <col min="13303" max="13303" width="10.5703125" style="26" bestFit="1" customWidth="1"/>
    <col min="13304" max="13304" width="10.140625" style="26" bestFit="1" customWidth="1"/>
    <col min="13305" max="13306" width="11.140625" style="26" customWidth="1"/>
    <col min="13307" max="13307" width="7.5703125" style="26" bestFit="1" customWidth="1"/>
    <col min="13308" max="13308" width="39.28515625" style="26" bestFit="1" customWidth="1"/>
    <col min="13309" max="13557" width="9.140625" style="26"/>
    <col min="13558" max="13558" width="39.28515625" style="26" bestFit="1" customWidth="1"/>
    <col min="13559" max="13559" width="10.5703125" style="26" bestFit="1" customWidth="1"/>
    <col min="13560" max="13560" width="10.140625" style="26" bestFit="1" customWidth="1"/>
    <col min="13561" max="13562" width="11.140625" style="26" customWidth="1"/>
    <col min="13563" max="13563" width="7.5703125" style="26" bestFit="1" customWidth="1"/>
    <col min="13564" max="13564" width="39.28515625" style="26" bestFit="1" customWidth="1"/>
    <col min="13565" max="13813" width="9.140625" style="26"/>
    <col min="13814" max="13814" width="39.28515625" style="26" bestFit="1" customWidth="1"/>
    <col min="13815" max="13815" width="10.5703125" style="26" bestFit="1" customWidth="1"/>
    <col min="13816" max="13816" width="10.140625" style="26" bestFit="1" customWidth="1"/>
    <col min="13817" max="13818" width="11.140625" style="26" customWidth="1"/>
    <col min="13819" max="13819" width="7.5703125" style="26" bestFit="1" customWidth="1"/>
    <col min="13820" max="13820" width="39.28515625" style="26" bestFit="1" customWidth="1"/>
    <col min="13821" max="14069" width="9.140625" style="26"/>
    <col min="14070" max="14070" width="39.28515625" style="26" bestFit="1" customWidth="1"/>
    <col min="14071" max="14071" width="10.5703125" style="26" bestFit="1" customWidth="1"/>
    <col min="14072" max="14072" width="10.140625" style="26" bestFit="1" customWidth="1"/>
    <col min="14073" max="14074" width="11.140625" style="26" customWidth="1"/>
    <col min="14075" max="14075" width="7.5703125" style="26" bestFit="1" customWidth="1"/>
    <col min="14076" max="14076" width="39.28515625" style="26" bestFit="1" customWidth="1"/>
    <col min="14077" max="14325" width="9.140625" style="26"/>
    <col min="14326" max="14326" width="39.28515625" style="26" bestFit="1" customWidth="1"/>
    <col min="14327" max="14327" width="10.5703125" style="26" bestFit="1" customWidth="1"/>
    <col min="14328" max="14328" width="10.140625" style="26" bestFit="1" customWidth="1"/>
    <col min="14329" max="14330" width="11.140625" style="26" customWidth="1"/>
    <col min="14331" max="14331" width="7.5703125" style="26" bestFit="1" customWidth="1"/>
    <col min="14332" max="14332" width="39.28515625" style="26" bestFit="1" customWidth="1"/>
    <col min="14333" max="14581" width="9.140625" style="26"/>
    <col min="14582" max="14582" width="39.28515625" style="26" bestFit="1" customWidth="1"/>
    <col min="14583" max="14583" width="10.5703125" style="26" bestFit="1" customWidth="1"/>
    <col min="14584" max="14584" width="10.140625" style="26" bestFit="1" customWidth="1"/>
    <col min="14585" max="14586" width="11.140625" style="26" customWidth="1"/>
    <col min="14587" max="14587" width="7.5703125" style="26" bestFit="1" customWidth="1"/>
    <col min="14588" max="14588" width="39.28515625" style="26" bestFit="1" customWidth="1"/>
    <col min="14589" max="14837" width="9.140625" style="26"/>
    <col min="14838" max="14838" width="39.28515625" style="26" bestFit="1" customWidth="1"/>
    <col min="14839" max="14839" width="10.5703125" style="26" bestFit="1" customWidth="1"/>
    <col min="14840" max="14840" width="10.140625" style="26" bestFit="1" customWidth="1"/>
    <col min="14841" max="14842" width="11.140625" style="26" customWidth="1"/>
    <col min="14843" max="14843" width="7.5703125" style="26" bestFit="1" customWidth="1"/>
    <col min="14844" max="14844" width="39.28515625" style="26" bestFit="1" customWidth="1"/>
    <col min="14845" max="15093" width="9.140625" style="26"/>
    <col min="15094" max="15094" width="39.28515625" style="26" bestFit="1" customWidth="1"/>
    <col min="15095" max="15095" width="10.5703125" style="26" bestFit="1" customWidth="1"/>
    <col min="15096" max="15096" width="10.140625" style="26" bestFit="1" customWidth="1"/>
    <col min="15097" max="15098" width="11.140625" style="26" customWidth="1"/>
    <col min="15099" max="15099" width="7.5703125" style="26" bestFit="1" customWidth="1"/>
    <col min="15100" max="15100" width="39.28515625" style="26" bestFit="1" customWidth="1"/>
    <col min="15101" max="15349" width="9.140625" style="26"/>
    <col min="15350" max="15350" width="39.28515625" style="26" bestFit="1" customWidth="1"/>
    <col min="15351" max="15351" width="10.5703125" style="26" bestFit="1" customWidth="1"/>
    <col min="15352" max="15352" width="10.140625" style="26" bestFit="1" customWidth="1"/>
    <col min="15353" max="15354" width="11.140625" style="26" customWidth="1"/>
    <col min="15355" max="15355" width="7.5703125" style="26" bestFit="1" customWidth="1"/>
    <col min="15356" max="15356" width="39.28515625" style="26" bestFit="1" customWidth="1"/>
    <col min="15357" max="15605" width="9.140625" style="26"/>
    <col min="15606" max="15606" width="39.28515625" style="26" bestFit="1" customWidth="1"/>
    <col min="15607" max="15607" width="10.5703125" style="26" bestFit="1" customWidth="1"/>
    <col min="15608" max="15608" width="10.140625" style="26" bestFit="1" customWidth="1"/>
    <col min="15609" max="15610" width="11.140625" style="26" customWidth="1"/>
    <col min="15611" max="15611" width="7.5703125" style="26" bestFit="1" customWidth="1"/>
    <col min="15612" max="15612" width="39.28515625" style="26" bestFit="1" customWidth="1"/>
    <col min="15613" max="15861" width="9.140625" style="26"/>
    <col min="15862" max="15862" width="39.28515625" style="26" bestFit="1" customWidth="1"/>
    <col min="15863" max="15863" width="10.5703125" style="26" bestFit="1" customWidth="1"/>
    <col min="15864" max="15864" width="10.140625" style="26" bestFit="1" customWidth="1"/>
    <col min="15865" max="15866" width="11.140625" style="26" customWidth="1"/>
    <col min="15867" max="15867" width="7.5703125" style="26" bestFit="1" customWidth="1"/>
    <col min="15868" max="15868" width="39.28515625" style="26" bestFit="1" customWidth="1"/>
    <col min="15869" max="16117" width="9.140625" style="26"/>
    <col min="16118" max="16118" width="39.28515625" style="26" bestFit="1" customWidth="1"/>
    <col min="16119" max="16119" width="10.5703125" style="26" bestFit="1" customWidth="1"/>
    <col min="16120" max="16120" width="10.140625" style="26" bestFit="1" customWidth="1"/>
    <col min="16121" max="16122" width="11.140625" style="26" customWidth="1"/>
    <col min="16123" max="16123" width="7.5703125" style="26" bestFit="1" customWidth="1"/>
    <col min="16124" max="16124" width="39.28515625" style="26" bestFit="1" customWidth="1"/>
    <col min="16125" max="16384" width="9.140625" style="26"/>
  </cols>
  <sheetData>
    <row r="1" spans="1:14" x14ac:dyDescent="0.2">
      <c r="A1" s="312" t="s">
        <v>181</v>
      </c>
      <c r="B1" s="312" t="s">
        <v>414</v>
      </c>
      <c r="C1" s="312" t="s">
        <v>182</v>
      </c>
      <c r="D1" s="312"/>
      <c r="E1" s="313"/>
      <c r="F1" s="313"/>
      <c r="G1" s="243" t="s">
        <v>415</v>
      </c>
      <c r="H1" s="243" t="s">
        <v>416</v>
      </c>
      <c r="I1" s="243"/>
      <c r="J1" s="243" t="s">
        <v>417</v>
      </c>
      <c r="K1" s="243" t="s">
        <v>418</v>
      </c>
      <c r="L1" s="243" t="s">
        <v>419</v>
      </c>
      <c r="M1" s="243" t="s">
        <v>420</v>
      </c>
      <c r="N1" s="243" t="s">
        <v>421</v>
      </c>
    </row>
    <row r="2" spans="1:14" x14ac:dyDescent="0.2">
      <c r="A2" s="243" t="s">
        <v>199</v>
      </c>
      <c r="B2" s="26" t="s">
        <v>422</v>
      </c>
      <c r="C2" s="243" t="s">
        <v>423</v>
      </c>
      <c r="D2" s="243" t="s">
        <v>199</v>
      </c>
      <c r="G2" s="26" t="s">
        <v>424</v>
      </c>
      <c r="H2" s="26" t="s">
        <v>422</v>
      </c>
      <c r="I2" s="26">
        <v>2348</v>
      </c>
    </row>
    <row r="3" spans="1:14" x14ac:dyDescent="0.2">
      <c r="A3" s="243" t="s">
        <v>329</v>
      </c>
      <c r="B3" s="26" t="s">
        <v>425</v>
      </c>
      <c r="C3" s="243" t="s">
        <v>426</v>
      </c>
      <c r="D3" s="243" t="s">
        <v>329</v>
      </c>
      <c r="G3" s="26" t="s">
        <v>329</v>
      </c>
      <c r="H3" s="26" t="s">
        <v>425</v>
      </c>
      <c r="I3" s="26">
        <v>2238</v>
      </c>
    </row>
    <row r="4" spans="1:14" x14ac:dyDescent="0.2">
      <c r="A4" s="243" t="s">
        <v>330</v>
      </c>
      <c r="B4" s="26" t="s">
        <v>427</v>
      </c>
      <c r="C4" s="243" t="s">
        <v>428</v>
      </c>
      <c r="D4" s="243" t="s">
        <v>330</v>
      </c>
      <c r="G4" s="26" t="s">
        <v>429</v>
      </c>
      <c r="H4" s="26" t="s">
        <v>427</v>
      </c>
      <c r="I4" s="26">
        <v>3377</v>
      </c>
    </row>
    <row r="5" spans="1:14" x14ac:dyDescent="0.2">
      <c r="A5" s="243" t="s">
        <v>331</v>
      </c>
      <c r="B5" s="26" t="s">
        <v>430</v>
      </c>
      <c r="C5" s="243" t="s">
        <v>431</v>
      </c>
      <c r="D5" s="243" t="s">
        <v>331</v>
      </c>
      <c r="G5" s="26" t="s">
        <v>432</v>
      </c>
      <c r="H5" s="26" t="s">
        <v>430</v>
      </c>
      <c r="I5" s="26">
        <v>3384</v>
      </c>
    </row>
    <row r="6" spans="1:14" x14ac:dyDescent="0.2">
      <c r="A6" s="243" t="s">
        <v>332</v>
      </c>
      <c r="B6" s="26" t="s">
        <v>433</v>
      </c>
      <c r="C6" s="243" t="s">
        <v>434</v>
      </c>
      <c r="D6" s="243" t="s">
        <v>332</v>
      </c>
      <c r="G6" s="26" t="s">
        <v>332</v>
      </c>
      <c r="H6" s="26" t="s">
        <v>433</v>
      </c>
      <c r="I6" s="26">
        <v>2309</v>
      </c>
    </row>
    <row r="7" spans="1:14" x14ac:dyDescent="0.2">
      <c r="A7" s="243" t="s">
        <v>334</v>
      </c>
      <c r="B7" s="26" t="s">
        <v>436</v>
      </c>
      <c r="C7" s="243" t="s">
        <v>437</v>
      </c>
      <c r="D7" s="243" t="s">
        <v>334</v>
      </c>
      <c r="G7" s="26" t="s">
        <v>438</v>
      </c>
      <c r="H7" s="26" t="s">
        <v>436</v>
      </c>
      <c r="I7" s="26">
        <v>2017</v>
      </c>
    </row>
    <row r="8" spans="1:14" x14ac:dyDescent="0.2">
      <c r="A8" s="243" t="s">
        <v>335</v>
      </c>
      <c r="B8" s="26" t="s">
        <v>439</v>
      </c>
      <c r="C8" s="243" t="s">
        <v>440</v>
      </c>
      <c r="D8" s="243" t="s">
        <v>335</v>
      </c>
      <c r="G8" s="26" t="s">
        <v>441</v>
      </c>
      <c r="H8" s="26" t="s">
        <v>439</v>
      </c>
      <c r="I8" s="26">
        <v>2121</v>
      </c>
    </row>
    <row r="9" spans="1:14" x14ac:dyDescent="0.2">
      <c r="A9" s="243" t="s">
        <v>336</v>
      </c>
      <c r="B9" s="26" t="s">
        <v>442</v>
      </c>
      <c r="C9" s="243" t="s">
        <v>443</v>
      </c>
      <c r="D9" s="243" t="s">
        <v>336</v>
      </c>
      <c r="G9" s="26" t="s">
        <v>444</v>
      </c>
      <c r="H9" s="26" t="s">
        <v>442</v>
      </c>
      <c r="I9" s="26">
        <v>2336</v>
      </c>
    </row>
    <row r="10" spans="1:14" x14ac:dyDescent="0.2">
      <c r="A10" s="243" t="s">
        <v>337</v>
      </c>
      <c r="B10" s="26" t="s">
        <v>445</v>
      </c>
      <c r="C10" s="243" t="s">
        <v>446</v>
      </c>
      <c r="D10" s="243" t="s">
        <v>337</v>
      </c>
      <c r="G10" s="26" t="s">
        <v>337</v>
      </c>
      <c r="H10" s="26" t="s">
        <v>445</v>
      </c>
      <c r="I10" s="26">
        <v>2015</v>
      </c>
    </row>
    <row r="11" spans="1:14" x14ac:dyDescent="0.2">
      <c r="A11" s="243" t="s">
        <v>338</v>
      </c>
      <c r="B11" s="26" t="s">
        <v>447</v>
      </c>
      <c r="C11" s="243" t="s">
        <v>448</v>
      </c>
      <c r="D11" s="243" t="s">
        <v>338</v>
      </c>
      <c r="G11" s="243" t="s">
        <v>449</v>
      </c>
      <c r="H11" s="243" t="s">
        <v>447</v>
      </c>
      <c r="I11" s="243">
        <v>2346</v>
      </c>
      <c r="J11" s="243"/>
      <c r="K11" s="243"/>
      <c r="L11" s="243"/>
      <c r="M11" s="243"/>
      <c r="N11" s="243"/>
    </row>
    <row r="12" spans="1:14" s="243" customFormat="1" x14ac:dyDescent="0.2">
      <c r="A12" s="243" t="s">
        <v>339</v>
      </c>
      <c r="B12" s="26" t="s">
        <v>450</v>
      </c>
      <c r="C12" s="243" t="s">
        <v>451</v>
      </c>
      <c r="D12" s="243" t="s">
        <v>339</v>
      </c>
      <c r="E12" s="26"/>
      <c r="F12" s="26"/>
      <c r="G12" s="243" t="s">
        <v>452</v>
      </c>
      <c r="H12" s="243" t="s">
        <v>450</v>
      </c>
      <c r="I12" s="243">
        <v>3000</v>
      </c>
    </row>
    <row r="13" spans="1:14" s="243" customFormat="1" x14ac:dyDescent="0.2">
      <c r="A13" s="243" t="s">
        <v>340</v>
      </c>
      <c r="B13" s="26" t="s">
        <v>453</v>
      </c>
      <c r="C13" s="243" t="s">
        <v>454</v>
      </c>
      <c r="D13" s="243" t="s">
        <v>340</v>
      </c>
      <c r="E13" s="26"/>
      <c r="F13" s="26"/>
      <c r="G13" s="243" t="s">
        <v>455</v>
      </c>
      <c r="H13" s="243" t="s">
        <v>453</v>
      </c>
      <c r="I13" s="243">
        <v>2313</v>
      </c>
    </row>
    <row r="14" spans="1:14" s="243" customFormat="1" x14ac:dyDescent="0.2">
      <c r="A14" s="243" t="s">
        <v>341</v>
      </c>
      <c r="B14" s="26" t="s">
        <v>458</v>
      </c>
      <c r="C14" s="243" t="s">
        <v>459</v>
      </c>
      <c r="D14" s="243" t="s">
        <v>341</v>
      </c>
      <c r="E14" s="26"/>
      <c r="F14" s="26"/>
      <c r="G14" s="243" t="s">
        <v>460</v>
      </c>
      <c r="H14" s="243" t="s">
        <v>458</v>
      </c>
      <c r="I14" s="243">
        <v>2285</v>
      </c>
    </row>
    <row r="15" spans="1:14" s="243" customFormat="1" x14ac:dyDescent="0.2">
      <c r="A15" s="243" t="s">
        <v>342</v>
      </c>
      <c r="B15" s="26" t="s">
        <v>461</v>
      </c>
      <c r="C15" s="243" t="s">
        <v>462</v>
      </c>
      <c r="D15" s="243" t="s">
        <v>342</v>
      </c>
      <c r="E15" s="26"/>
      <c r="F15" s="26"/>
      <c r="G15" s="243" t="s">
        <v>463</v>
      </c>
      <c r="H15" s="243" t="s">
        <v>461</v>
      </c>
      <c r="I15" s="243">
        <v>2316</v>
      </c>
    </row>
    <row r="16" spans="1:14" s="243" customFormat="1" x14ac:dyDescent="0.2">
      <c r="A16" s="243" t="s">
        <v>343</v>
      </c>
      <c r="B16" s="26" t="s">
        <v>464</v>
      </c>
      <c r="C16" s="243" t="s">
        <v>465</v>
      </c>
      <c r="D16" s="243" t="s">
        <v>343</v>
      </c>
      <c r="E16" s="26"/>
      <c r="F16" s="26"/>
      <c r="G16" s="243" t="s">
        <v>466</v>
      </c>
      <c r="H16" s="243" t="s">
        <v>464</v>
      </c>
      <c r="I16" s="243">
        <v>2323</v>
      </c>
    </row>
    <row r="17" spans="1:14" s="243" customFormat="1" x14ac:dyDescent="0.2">
      <c r="A17" s="243" t="s">
        <v>344</v>
      </c>
      <c r="B17" s="26" t="s">
        <v>467</v>
      </c>
      <c r="C17" s="243" t="s">
        <v>468</v>
      </c>
      <c r="D17" s="243" t="s">
        <v>344</v>
      </c>
      <c r="E17" s="26"/>
      <c r="F17" s="26"/>
      <c r="G17" s="243" t="s">
        <v>469</v>
      </c>
      <c r="H17" s="243" t="s">
        <v>467</v>
      </c>
      <c r="I17" s="243">
        <v>3376</v>
      </c>
    </row>
    <row r="18" spans="1:14" s="243" customFormat="1" x14ac:dyDescent="0.2">
      <c r="A18" s="243" t="s">
        <v>345</v>
      </c>
      <c r="B18" s="26" t="s">
        <v>470</v>
      </c>
      <c r="C18" s="243" t="s">
        <v>471</v>
      </c>
      <c r="D18" s="243" t="s">
        <v>345</v>
      </c>
      <c r="E18" s="26"/>
      <c r="F18" s="26"/>
      <c r="G18" s="243" t="s">
        <v>472</v>
      </c>
      <c r="H18" s="243" t="s">
        <v>470</v>
      </c>
      <c r="I18" s="243">
        <v>2347</v>
      </c>
    </row>
    <row r="19" spans="1:14" s="243" customFormat="1" x14ac:dyDescent="0.2">
      <c r="A19" s="243" t="s">
        <v>346</v>
      </c>
      <c r="B19" s="26" t="s">
        <v>473</v>
      </c>
      <c r="C19" s="243" t="s">
        <v>474</v>
      </c>
      <c r="D19" s="243" t="s">
        <v>346</v>
      </c>
      <c r="E19" s="26"/>
      <c r="F19" s="26"/>
      <c r="G19" s="243" t="s">
        <v>475</v>
      </c>
      <c r="H19" s="243" t="s">
        <v>473</v>
      </c>
      <c r="I19" s="243">
        <v>2303</v>
      </c>
    </row>
    <row r="20" spans="1:14" s="243" customFormat="1" x14ac:dyDescent="0.2">
      <c r="A20" s="243" t="s">
        <v>476</v>
      </c>
      <c r="B20" s="26" t="s">
        <v>477</v>
      </c>
      <c r="C20" s="243" t="s">
        <v>348</v>
      </c>
      <c r="D20" s="243" t="s">
        <v>476</v>
      </c>
      <c r="E20" s="26"/>
      <c r="F20" s="26"/>
      <c r="G20" s="243" t="s">
        <v>347</v>
      </c>
      <c r="H20" s="243" t="s">
        <v>477</v>
      </c>
      <c r="I20" s="243">
        <v>2337</v>
      </c>
    </row>
    <row r="21" spans="1:14" s="243" customFormat="1" x14ac:dyDescent="0.2">
      <c r="A21" s="243" t="s">
        <v>349</v>
      </c>
      <c r="B21" s="26" t="s">
        <v>478</v>
      </c>
      <c r="C21" s="243" t="s">
        <v>479</v>
      </c>
      <c r="D21" s="243" t="s">
        <v>349</v>
      </c>
      <c r="E21" s="26"/>
      <c r="F21" s="26"/>
      <c r="G21" s="243" t="s">
        <v>349</v>
      </c>
      <c r="H21" s="243" t="s">
        <v>478</v>
      </c>
      <c r="I21" s="243">
        <v>2272</v>
      </c>
    </row>
    <row r="22" spans="1:14" s="243" customFormat="1" x14ac:dyDescent="0.2">
      <c r="A22" s="243" t="s">
        <v>350</v>
      </c>
      <c r="B22" s="26" t="s">
        <v>480</v>
      </c>
      <c r="C22" s="243" t="s">
        <v>481</v>
      </c>
      <c r="D22" s="243" t="s">
        <v>350</v>
      </c>
      <c r="E22" s="26"/>
      <c r="F22" s="26"/>
      <c r="G22" s="243" t="s">
        <v>482</v>
      </c>
      <c r="H22" s="243" t="s">
        <v>480</v>
      </c>
      <c r="I22" s="243">
        <v>2305</v>
      </c>
    </row>
    <row r="23" spans="1:14" s="243" customFormat="1" x14ac:dyDescent="0.2">
      <c r="A23" s="243" t="s">
        <v>351</v>
      </c>
      <c r="B23" s="26" t="s">
        <v>483</v>
      </c>
      <c r="C23" s="243" t="s">
        <v>484</v>
      </c>
      <c r="D23" s="243" t="s">
        <v>351</v>
      </c>
      <c r="E23" s="26"/>
      <c r="F23" s="26"/>
      <c r="G23" s="243" t="s">
        <v>351</v>
      </c>
      <c r="H23" s="243" t="s">
        <v>483</v>
      </c>
      <c r="I23" s="243">
        <v>2042</v>
      </c>
    </row>
    <row r="24" spans="1:14" s="243" customFormat="1" x14ac:dyDescent="0.2">
      <c r="A24" s="243" t="s">
        <v>352</v>
      </c>
      <c r="B24" s="26" t="s">
        <v>485</v>
      </c>
      <c r="C24" s="243" t="s">
        <v>486</v>
      </c>
      <c r="D24" s="243" t="s">
        <v>352</v>
      </c>
      <c r="E24" s="26"/>
      <c r="F24" s="26"/>
      <c r="G24" s="243" t="s">
        <v>487</v>
      </c>
      <c r="H24" s="243" t="s">
        <v>485</v>
      </c>
      <c r="I24" s="243">
        <v>2043</v>
      </c>
    </row>
    <row r="25" spans="1:14" s="243" customFormat="1" x14ac:dyDescent="0.2">
      <c r="A25" s="243" t="s">
        <v>353</v>
      </c>
      <c r="B25" s="26" t="s">
        <v>488</v>
      </c>
      <c r="C25" s="243" t="s">
        <v>489</v>
      </c>
      <c r="D25" s="243" t="s">
        <v>353</v>
      </c>
      <c r="E25" s="26"/>
      <c r="F25" s="26"/>
      <c r="G25" s="243" t="s">
        <v>490</v>
      </c>
      <c r="H25" s="243" t="s">
        <v>488</v>
      </c>
      <c r="I25" s="243">
        <v>2324</v>
      </c>
    </row>
    <row r="26" spans="1:14" s="243" customFormat="1" x14ac:dyDescent="0.2">
      <c r="A26" s="243" t="s">
        <v>354</v>
      </c>
      <c r="B26" s="26" t="s">
        <v>491</v>
      </c>
      <c r="C26" s="243" t="s">
        <v>492</v>
      </c>
      <c r="D26" s="243" t="s">
        <v>354</v>
      </c>
      <c r="E26" s="26"/>
      <c r="F26" s="26"/>
      <c r="G26" s="243" t="s">
        <v>354</v>
      </c>
      <c r="H26" s="243" t="s">
        <v>491</v>
      </c>
      <c r="I26" s="243">
        <v>2006</v>
      </c>
    </row>
    <row r="27" spans="1:14" s="243" customFormat="1" x14ac:dyDescent="0.2">
      <c r="A27" s="243" t="s">
        <v>355</v>
      </c>
      <c r="B27" s="26" t="s">
        <v>493</v>
      </c>
      <c r="C27" s="243" t="s">
        <v>494</v>
      </c>
      <c r="D27" s="243" t="s">
        <v>355</v>
      </c>
      <c r="E27" s="26"/>
      <c r="F27" s="26"/>
      <c r="G27" s="243" t="s">
        <v>495</v>
      </c>
      <c r="H27" s="243" t="s">
        <v>493</v>
      </c>
      <c r="I27" s="243">
        <v>1003</v>
      </c>
    </row>
    <row r="28" spans="1:14" x14ac:dyDescent="0.2">
      <c r="A28" s="243" t="s">
        <v>356</v>
      </c>
      <c r="B28" s="26" t="s">
        <v>496</v>
      </c>
      <c r="C28" s="243" t="s">
        <v>497</v>
      </c>
      <c r="D28" s="243" t="s">
        <v>356</v>
      </c>
      <c r="G28" s="26" t="s">
        <v>356</v>
      </c>
      <c r="H28" s="26" t="s">
        <v>496</v>
      </c>
      <c r="I28" s="26">
        <v>2007</v>
      </c>
    </row>
    <row r="29" spans="1:14" x14ac:dyDescent="0.2">
      <c r="A29" s="243" t="s">
        <v>357</v>
      </c>
      <c r="B29" s="26" t="s">
        <v>498</v>
      </c>
      <c r="C29" s="243" t="s">
        <v>499</v>
      </c>
      <c r="D29" s="243" t="s">
        <v>357</v>
      </c>
      <c r="G29" s="26" t="s">
        <v>357</v>
      </c>
      <c r="H29" s="26" t="s">
        <v>498</v>
      </c>
      <c r="I29" s="26">
        <v>2506</v>
      </c>
    </row>
    <row r="30" spans="1:14" x14ac:dyDescent="0.2">
      <c r="A30" s="243" t="s">
        <v>358</v>
      </c>
      <c r="B30" s="26" t="s">
        <v>501</v>
      </c>
      <c r="C30" s="243" t="s">
        <v>502</v>
      </c>
      <c r="D30" s="243" t="s">
        <v>358</v>
      </c>
      <c r="G30" s="26" t="s">
        <v>505</v>
      </c>
      <c r="H30" s="26" t="s">
        <v>501</v>
      </c>
      <c r="I30" s="26">
        <v>1090</v>
      </c>
    </row>
    <row r="31" spans="1:14" x14ac:dyDescent="0.2">
      <c r="A31" s="243" t="s">
        <v>359</v>
      </c>
      <c r="B31" s="26" t="s">
        <v>503</v>
      </c>
      <c r="C31" s="243" t="s">
        <v>504</v>
      </c>
      <c r="D31" s="243" t="s">
        <v>359</v>
      </c>
      <c r="F31" s="243"/>
      <c r="G31" s="243" t="s">
        <v>508</v>
      </c>
      <c r="H31" s="243" t="s">
        <v>503</v>
      </c>
      <c r="I31" s="243">
        <v>3003</v>
      </c>
    </row>
    <row r="32" spans="1:14" x14ac:dyDescent="0.2">
      <c r="A32" s="243" t="s">
        <v>506</v>
      </c>
      <c r="B32" s="26" t="s">
        <v>507</v>
      </c>
      <c r="C32" s="243" t="s">
        <v>361</v>
      </c>
      <c r="D32" s="243" t="s">
        <v>506</v>
      </c>
      <c r="G32" s="243" t="s">
        <v>360</v>
      </c>
      <c r="H32" s="243" t="s">
        <v>507</v>
      </c>
      <c r="I32" s="243">
        <v>3390</v>
      </c>
      <c r="J32" s="243"/>
      <c r="K32" s="243"/>
      <c r="L32" s="243"/>
      <c r="M32" s="243"/>
      <c r="N32" s="243"/>
    </row>
    <row r="33" spans="1:14" s="243" customFormat="1" x14ac:dyDescent="0.2">
      <c r="A33" s="243" t="s">
        <v>362</v>
      </c>
      <c r="B33" s="26" t="s">
        <v>509</v>
      </c>
      <c r="C33" s="243" t="s">
        <v>510</v>
      </c>
      <c r="D33" s="243" t="s">
        <v>362</v>
      </c>
      <c r="E33" s="26"/>
      <c r="F33" s="26"/>
      <c r="G33" s="243" t="s">
        <v>513</v>
      </c>
      <c r="H33" s="243" t="s">
        <v>509</v>
      </c>
      <c r="I33" s="243">
        <v>3004</v>
      </c>
    </row>
    <row r="34" spans="1:14" s="243" customFormat="1" x14ac:dyDescent="0.2">
      <c r="A34" s="243" t="s">
        <v>363</v>
      </c>
      <c r="B34" s="26" t="s">
        <v>511</v>
      </c>
      <c r="C34" s="243" t="s">
        <v>512</v>
      </c>
      <c r="D34" s="243" t="s">
        <v>363</v>
      </c>
      <c r="E34" s="26"/>
      <c r="F34" s="26"/>
      <c r="G34" s="243" t="s">
        <v>363</v>
      </c>
      <c r="H34" s="243" t="s">
        <v>511</v>
      </c>
      <c r="I34" s="243">
        <v>2062</v>
      </c>
    </row>
    <row r="35" spans="1:14" s="243" customFormat="1" x14ac:dyDescent="0.2">
      <c r="A35" s="243" t="s">
        <v>364</v>
      </c>
      <c r="B35" s="26" t="s">
        <v>514</v>
      </c>
      <c r="C35" s="243" t="s">
        <v>515</v>
      </c>
      <c r="D35" s="243" t="s">
        <v>364</v>
      </c>
      <c r="E35" s="26"/>
      <c r="F35" s="26"/>
      <c r="G35" s="243" t="s">
        <v>518</v>
      </c>
      <c r="H35" s="243" t="s">
        <v>514</v>
      </c>
      <c r="I35" s="243">
        <v>2247</v>
      </c>
    </row>
    <row r="36" spans="1:14" s="243" customFormat="1" x14ac:dyDescent="0.2">
      <c r="A36" s="243" t="s">
        <v>365</v>
      </c>
      <c r="B36" s="26" t="s">
        <v>516</v>
      </c>
      <c r="C36" s="243" t="s">
        <v>517</v>
      </c>
      <c r="D36" s="243" t="s">
        <v>365</v>
      </c>
      <c r="E36" s="26"/>
      <c r="F36" s="26"/>
      <c r="G36" s="243" t="s">
        <v>365</v>
      </c>
      <c r="H36" s="26" t="s">
        <v>516</v>
      </c>
      <c r="I36" s="243">
        <v>2002</v>
      </c>
    </row>
    <row r="37" spans="1:14" s="243" customFormat="1" x14ac:dyDescent="0.2">
      <c r="A37" s="243" t="s">
        <v>366</v>
      </c>
      <c r="B37" s="26" t="s">
        <v>519</v>
      </c>
      <c r="C37" s="243" t="s">
        <v>520</v>
      </c>
      <c r="D37" s="243" t="s">
        <v>366</v>
      </c>
      <c r="E37" s="26"/>
      <c r="F37" s="26"/>
      <c r="G37" s="243" t="s">
        <v>521</v>
      </c>
      <c r="H37" s="243" t="s">
        <v>519</v>
      </c>
      <c r="I37" s="243">
        <v>2322</v>
      </c>
    </row>
    <row r="38" spans="1:14" s="243" customFormat="1" x14ac:dyDescent="0.2">
      <c r="A38" s="243" t="s">
        <v>367</v>
      </c>
      <c r="B38" s="26" t="s">
        <v>522</v>
      </c>
      <c r="C38" s="243" t="s">
        <v>523</v>
      </c>
      <c r="D38" s="243" t="s">
        <v>367</v>
      </c>
      <c r="E38" s="26"/>
      <c r="F38" s="26"/>
      <c r="G38" s="243" t="s">
        <v>524</v>
      </c>
      <c r="H38" s="243" t="s">
        <v>522</v>
      </c>
      <c r="I38" s="243">
        <v>5406</v>
      </c>
    </row>
    <row r="39" spans="1:14" s="243" customFormat="1" x14ac:dyDescent="0.2">
      <c r="A39" s="243" t="s">
        <v>368</v>
      </c>
      <c r="B39" s="26" t="s">
        <v>525</v>
      </c>
      <c r="C39" s="243" t="s">
        <v>526</v>
      </c>
      <c r="D39" s="243" t="s">
        <v>368</v>
      </c>
      <c r="E39" s="26"/>
      <c r="F39" s="26"/>
      <c r="G39" s="26" t="s">
        <v>368</v>
      </c>
      <c r="H39" s="26" t="s">
        <v>525</v>
      </c>
      <c r="I39" s="26">
        <v>7034</v>
      </c>
      <c r="J39" s="26"/>
      <c r="K39" s="26"/>
      <c r="L39" s="26"/>
      <c r="M39" s="26"/>
      <c r="N39" s="26"/>
    </row>
    <row r="40" spans="1:14" x14ac:dyDescent="0.2">
      <c r="A40" s="243" t="s">
        <v>369</v>
      </c>
      <c r="B40" s="26" t="s">
        <v>527</v>
      </c>
      <c r="C40" s="243" t="s">
        <v>528</v>
      </c>
      <c r="D40" s="243" t="s">
        <v>369</v>
      </c>
      <c r="G40" s="26" t="s">
        <v>529</v>
      </c>
      <c r="H40" s="26" t="s">
        <v>527</v>
      </c>
      <c r="I40" s="26">
        <v>7015</v>
      </c>
    </row>
    <row r="41" spans="1:14" x14ac:dyDescent="0.2">
      <c r="A41" s="243" t="s">
        <v>370</v>
      </c>
      <c r="B41" s="26" t="s">
        <v>530</v>
      </c>
      <c r="C41" s="243" t="s">
        <v>531</v>
      </c>
      <c r="D41" s="243" t="s">
        <v>370</v>
      </c>
      <c r="G41" s="26" t="s">
        <v>532</v>
      </c>
      <c r="H41" s="26" t="s">
        <v>530</v>
      </c>
      <c r="I41" s="26">
        <v>2112</v>
      </c>
    </row>
    <row r="42" spans="1:14" x14ac:dyDescent="0.2">
      <c r="A42" s="243" t="s">
        <v>371</v>
      </c>
      <c r="B42" s="26" t="s">
        <v>533</v>
      </c>
      <c r="C42" s="243" t="s">
        <v>534</v>
      </c>
      <c r="D42" s="243" t="s">
        <v>371</v>
      </c>
      <c r="G42" s="26" t="s">
        <v>535</v>
      </c>
      <c r="H42" s="26" t="s">
        <v>533</v>
      </c>
      <c r="I42" s="26">
        <v>3005</v>
      </c>
    </row>
    <row r="43" spans="1:14" x14ac:dyDescent="0.2">
      <c r="A43" s="243" t="s">
        <v>372</v>
      </c>
      <c r="B43" s="26" t="s">
        <v>536</v>
      </c>
      <c r="C43" s="314" t="s">
        <v>537</v>
      </c>
      <c r="D43" s="243" t="s">
        <v>372</v>
      </c>
      <c r="G43" s="26" t="s">
        <v>372</v>
      </c>
      <c r="H43" s="26" t="s">
        <v>536</v>
      </c>
      <c r="I43" s="26">
        <v>7026</v>
      </c>
    </row>
    <row r="44" spans="1:14" x14ac:dyDescent="0.2">
      <c r="A44" s="243" t="s">
        <v>538</v>
      </c>
      <c r="B44" s="26" t="s">
        <v>539</v>
      </c>
      <c r="C44" s="243" t="s">
        <v>393</v>
      </c>
      <c r="D44" s="243" t="s">
        <v>538</v>
      </c>
      <c r="G44" s="26" t="s">
        <v>540</v>
      </c>
      <c r="H44" s="26" t="s">
        <v>539</v>
      </c>
      <c r="I44" s="26">
        <v>2299</v>
      </c>
    </row>
    <row r="45" spans="1:14" x14ac:dyDescent="0.2">
      <c r="A45" s="243" t="s">
        <v>395</v>
      </c>
      <c r="B45" s="26" t="s">
        <v>541</v>
      </c>
      <c r="C45" s="243" t="s">
        <v>542</v>
      </c>
      <c r="D45" s="243" t="s">
        <v>395</v>
      </c>
      <c r="G45" s="26" t="s">
        <v>395</v>
      </c>
      <c r="H45" s="26" t="s">
        <v>541</v>
      </c>
      <c r="I45" s="26">
        <v>3383</v>
      </c>
    </row>
    <row r="46" spans="1:14" x14ac:dyDescent="0.2">
      <c r="A46" s="243" t="s">
        <v>396</v>
      </c>
      <c r="B46" s="26" t="s">
        <v>543</v>
      </c>
      <c r="C46" s="243" t="s">
        <v>544</v>
      </c>
      <c r="D46" s="243" t="s">
        <v>396</v>
      </c>
      <c r="G46" s="26" t="s">
        <v>545</v>
      </c>
      <c r="H46" s="26" t="s">
        <v>543</v>
      </c>
      <c r="I46" s="26">
        <v>3379</v>
      </c>
    </row>
    <row r="47" spans="1:14" x14ac:dyDescent="0.2">
      <c r="A47" s="243" t="s">
        <v>397</v>
      </c>
      <c r="B47" s="26" t="s">
        <v>547</v>
      </c>
      <c r="C47" s="243" t="s">
        <v>548</v>
      </c>
      <c r="D47" s="243" t="s">
        <v>397</v>
      </c>
      <c r="G47" s="26" t="s">
        <v>549</v>
      </c>
      <c r="H47" s="26" t="s">
        <v>547</v>
      </c>
      <c r="I47" s="26">
        <v>3378</v>
      </c>
    </row>
    <row r="48" spans="1:14" x14ac:dyDescent="0.2">
      <c r="A48" s="243" t="s">
        <v>398</v>
      </c>
      <c r="B48" s="26" t="s">
        <v>550</v>
      </c>
      <c r="C48" s="243" t="s">
        <v>551</v>
      </c>
      <c r="D48" s="243" t="s">
        <v>398</v>
      </c>
      <c r="G48" s="26" t="s">
        <v>398</v>
      </c>
      <c r="H48" s="26" t="s">
        <v>550</v>
      </c>
      <c r="I48" s="26">
        <v>4702</v>
      </c>
    </row>
    <row r="49" spans="1:14" x14ac:dyDescent="0.2">
      <c r="A49" s="243" t="s">
        <v>399</v>
      </c>
      <c r="B49" s="26" t="s">
        <v>552</v>
      </c>
      <c r="C49" s="243" t="s">
        <v>553</v>
      </c>
      <c r="D49" s="243" t="s">
        <v>399</v>
      </c>
      <c r="G49" s="26" t="s">
        <v>399</v>
      </c>
      <c r="H49" s="26" t="s">
        <v>552</v>
      </c>
      <c r="I49" s="26">
        <v>3369</v>
      </c>
    </row>
    <row r="50" spans="1:14" x14ac:dyDescent="0.2">
      <c r="A50" s="243" t="s">
        <v>400</v>
      </c>
      <c r="B50" s="26" t="s">
        <v>554</v>
      </c>
      <c r="C50" s="243" t="s">
        <v>555</v>
      </c>
      <c r="D50" s="243" t="s">
        <v>556</v>
      </c>
      <c r="G50" s="26" t="s">
        <v>557</v>
      </c>
      <c r="H50" s="26" t="s">
        <v>554</v>
      </c>
      <c r="I50" s="26">
        <v>2301</v>
      </c>
    </row>
    <row r="51" spans="1:14" x14ac:dyDescent="0.2">
      <c r="A51" s="243" t="s">
        <v>401</v>
      </c>
      <c r="B51" s="26" t="s">
        <v>558</v>
      </c>
      <c r="C51" s="243" t="s">
        <v>559</v>
      </c>
      <c r="D51" s="243" t="s">
        <v>401</v>
      </c>
      <c r="G51" s="26" t="s">
        <v>560</v>
      </c>
      <c r="H51" s="26" t="s">
        <v>558</v>
      </c>
      <c r="I51" s="26">
        <v>3006</v>
      </c>
    </row>
    <row r="52" spans="1:14" x14ac:dyDescent="0.2">
      <c r="A52" s="243" t="s">
        <v>402</v>
      </c>
      <c r="B52" s="26" t="s">
        <v>561</v>
      </c>
      <c r="C52" s="243" t="s">
        <v>562</v>
      </c>
      <c r="D52" s="243" t="s">
        <v>402</v>
      </c>
      <c r="G52" s="26" t="s">
        <v>402</v>
      </c>
      <c r="H52" s="26" t="s">
        <v>561</v>
      </c>
      <c r="I52" s="26">
        <v>2327</v>
      </c>
    </row>
    <row r="53" spans="1:14" x14ac:dyDescent="0.2">
      <c r="A53" s="243" t="s">
        <v>407</v>
      </c>
      <c r="B53" s="26" t="s">
        <v>564</v>
      </c>
      <c r="C53" s="314" t="s">
        <v>565</v>
      </c>
      <c r="D53" s="243" t="s">
        <v>407</v>
      </c>
      <c r="G53" s="243" t="s">
        <v>407</v>
      </c>
      <c r="H53" s="26" t="s">
        <v>564</v>
      </c>
      <c r="I53" s="26">
        <v>7021</v>
      </c>
    </row>
    <row r="54" spans="1:14" x14ac:dyDescent="0.2">
      <c r="A54" s="314" t="s">
        <v>404</v>
      </c>
      <c r="B54" s="26" t="s">
        <v>566</v>
      </c>
      <c r="C54" s="243" t="s">
        <v>567</v>
      </c>
      <c r="D54" s="314" t="s">
        <v>404</v>
      </c>
      <c r="G54" s="26" t="s">
        <v>404</v>
      </c>
      <c r="H54" s="26" t="s">
        <v>566</v>
      </c>
      <c r="I54" s="26">
        <v>2000</v>
      </c>
    </row>
    <row r="55" spans="1:14" x14ac:dyDescent="0.2">
      <c r="A55" s="243" t="s">
        <v>405</v>
      </c>
      <c r="B55" s="26" t="s">
        <v>568</v>
      </c>
      <c r="C55" s="243" t="s">
        <v>569</v>
      </c>
      <c r="D55" s="243" t="s">
        <v>570</v>
      </c>
      <c r="G55" s="26" t="s">
        <v>570</v>
      </c>
      <c r="H55" s="26" t="s">
        <v>568</v>
      </c>
      <c r="I55" s="26">
        <v>7009</v>
      </c>
    </row>
    <row r="56" spans="1:14" x14ac:dyDescent="0.2">
      <c r="A56" s="243" t="s">
        <v>571</v>
      </c>
      <c r="B56" s="26" t="s">
        <v>572</v>
      </c>
      <c r="C56" s="243" t="s">
        <v>573</v>
      </c>
      <c r="D56" s="243" t="s">
        <v>571</v>
      </c>
      <c r="G56" s="26" t="s">
        <v>571</v>
      </c>
      <c r="H56" s="26" t="s">
        <v>572</v>
      </c>
      <c r="I56" s="26">
        <v>2330</v>
      </c>
    </row>
    <row r="57" spans="1:14" x14ac:dyDescent="0.2">
      <c r="A57" s="243" t="s">
        <v>403</v>
      </c>
      <c r="B57" s="26" t="s">
        <v>574</v>
      </c>
      <c r="C57" s="243" t="s">
        <v>575</v>
      </c>
      <c r="D57" s="243" t="s">
        <v>403</v>
      </c>
      <c r="G57" s="26" t="s">
        <v>576</v>
      </c>
      <c r="H57" s="26" t="s">
        <v>574</v>
      </c>
      <c r="I57" s="26">
        <v>2320</v>
      </c>
    </row>
    <row r="58" spans="1:14" x14ac:dyDescent="0.2">
      <c r="A58" s="243" t="s">
        <v>406</v>
      </c>
      <c r="B58" s="26" t="s">
        <v>577</v>
      </c>
      <c r="C58" s="243" t="s">
        <v>578</v>
      </c>
      <c r="D58" s="243" t="s">
        <v>406</v>
      </c>
      <c r="G58" s="243" t="s">
        <v>579</v>
      </c>
      <c r="H58" s="243" t="s">
        <v>577</v>
      </c>
      <c r="I58" s="243">
        <v>2306</v>
      </c>
      <c r="J58" s="243"/>
      <c r="K58" s="243"/>
      <c r="L58" s="243"/>
      <c r="M58" s="243"/>
      <c r="N58" s="243"/>
    </row>
    <row r="59" spans="1:14" s="243" customFormat="1" x14ac:dyDescent="0.2">
      <c r="A59" s="243" t="s">
        <v>413</v>
      </c>
      <c r="B59" s="26" t="s">
        <v>580</v>
      </c>
      <c r="C59" s="243" t="s">
        <v>581</v>
      </c>
      <c r="D59" s="243" t="s">
        <v>413</v>
      </c>
      <c r="E59" s="26"/>
      <c r="F59" s="26"/>
      <c r="G59" s="26" t="s">
        <v>413</v>
      </c>
      <c r="H59" s="26" t="s">
        <v>580</v>
      </c>
      <c r="I59" s="26">
        <v>2122</v>
      </c>
      <c r="J59" s="26"/>
      <c r="K59" s="26"/>
      <c r="L59" s="26"/>
      <c r="M59" s="26"/>
      <c r="N59" s="26"/>
    </row>
  </sheetData>
  <sheetProtection formatColumns="0" formatRows="0"/>
  <printOptions gridLines="1"/>
  <pageMargins left="0.74803149606299213" right="0.74803149606299213" top="0.78740157480314965" bottom="0.78740157480314965"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rgb="FFFF0000"/>
  </sheetPr>
  <dimension ref="A1:J67"/>
  <sheetViews>
    <sheetView topLeftCell="A29" workbookViewId="0">
      <selection activeCell="B62" sqref="B62"/>
    </sheetView>
  </sheetViews>
  <sheetFormatPr defaultRowHeight="12.75" x14ac:dyDescent="0.2"/>
  <cols>
    <col min="1" max="1" width="9.140625" style="11" customWidth="1"/>
    <col min="2" max="2" width="42.140625" bestFit="1" customWidth="1"/>
    <col min="3" max="3" width="13.42578125" customWidth="1"/>
    <col min="4" max="4" width="12.85546875" style="18" customWidth="1"/>
    <col min="5" max="5" width="11.7109375" style="338" bestFit="1" customWidth="1"/>
    <col min="6" max="6" width="12.7109375" style="338" bestFit="1" customWidth="1"/>
    <col min="7" max="8" width="10.140625" style="338" bestFit="1" customWidth="1"/>
    <col min="9" max="9" width="12.7109375" style="338" bestFit="1" customWidth="1"/>
    <col min="10" max="10" width="9.140625" customWidth="1"/>
  </cols>
  <sheetData>
    <row r="1" spans="1:10" x14ac:dyDescent="0.2">
      <c r="A1" s="344">
        <v>1</v>
      </c>
      <c r="B1" s="345">
        <f>A1+1</f>
        <v>2</v>
      </c>
      <c r="C1" s="345">
        <f t="shared" ref="C1:J1" si="0">B1+1</f>
        <v>3</v>
      </c>
      <c r="D1" s="345">
        <f t="shared" si="0"/>
        <v>4</v>
      </c>
      <c r="E1" s="346">
        <f t="shared" si="0"/>
        <v>5</v>
      </c>
      <c r="F1" s="346">
        <f t="shared" si="0"/>
        <v>6</v>
      </c>
      <c r="G1" s="346">
        <f t="shared" si="0"/>
        <v>7</v>
      </c>
      <c r="H1" s="346">
        <f t="shared" si="0"/>
        <v>8</v>
      </c>
      <c r="I1" s="346">
        <f t="shared" si="0"/>
        <v>9</v>
      </c>
      <c r="J1" s="345">
        <f t="shared" si="0"/>
        <v>10</v>
      </c>
    </row>
    <row r="2" spans="1:10" s="12" customFormat="1" ht="25.5" x14ac:dyDescent="0.2">
      <c r="A2" s="20"/>
      <c r="B2" s="12" t="s">
        <v>582</v>
      </c>
      <c r="C2" s="12" t="s">
        <v>583</v>
      </c>
      <c r="D2" s="17" t="s">
        <v>584</v>
      </c>
      <c r="E2" s="339" t="s">
        <v>417</v>
      </c>
      <c r="F2" s="339" t="s">
        <v>418</v>
      </c>
      <c r="G2" s="339" t="s">
        <v>419</v>
      </c>
      <c r="H2" s="339" t="s">
        <v>420</v>
      </c>
      <c r="I2" s="339" t="s">
        <v>421</v>
      </c>
      <c r="J2" s="12" t="s">
        <v>585</v>
      </c>
    </row>
    <row r="3" spans="1:10" x14ac:dyDescent="0.2">
      <c r="A3" s="11" t="s">
        <v>423</v>
      </c>
      <c r="B3" t="s">
        <v>199</v>
      </c>
      <c r="C3" t="s">
        <v>422</v>
      </c>
    </row>
    <row r="4" spans="1:10" x14ac:dyDescent="0.2">
      <c r="A4" s="11" t="s">
        <v>426</v>
      </c>
      <c r="B4" s="11" t="s">
        <v>329</v>
      </c>
      <c r="C4" t="s">
        <v>425</v>
      </c>
    </row>
    <row r="5" spans="1:10" x14ac:dyDescent="0.2">
      <c r="A5" s="11" t="s">
        <v>428</v>
      </c>
      <c r="B5" t="s">
        <v>330</v>
      </c>
      <c r="C5" t="s">
        <v>427</v>
      </c>
    </row>
    <row r="6" spans="1:10" x14ac:dyDescent="0.2">
      <c r="A6" s="11" t="s">
        <v>431</v>
      </c>
      <c r="B6" t="s">
        <v>331</v>
      </c>
      <c r="C6" t="s">
        <v>430</v>
      </c>
    </row>
    <row r="7" spans="1:10" x14ac:dyDescent="0.2">
      <c r="A7" s="11" t="s">
        <v>434</v>
      </c>
      <c r="B7" t="s">
        <v>332</v>
      </c>
      <c r="C7" t="s">
        <v>433</v>
      </c>
    </row>
    <row r="8" spans="1:10" x14ac:dyDescent="0.2">
      <c r="A8" s="11" t="s">
        <v>437</v>
      </c>
      <c r="B8" t="s">
        <v>586</v>
      </c>
      <c r="C8" t="s">
        <v>436</v>
      </c>
    </row>
    <row r="9" spans="1:10" x14ac:dyDescent="0.2">
      <c r="A9" s="11" t="s">
        <v>440</v>
      </c>
      <c r="B9" t="s">
        <v>335</v>
      </c>
      <c r="C9" t="s">
        <v>439</v>
      </c>
    </row>
    <row r="10" spans="1:10" x14ac:dyDescent="0.2">
      <c r="A10" s="11" t="s">
        <v>443</v>
      </c>
      <c r="B10" t="s">
        <v>336</v>
      </c>
      <c r="C10" t="s">
        <v>442</v>
      </c>
    </row>
    <row r="11" spans="1:10" x14ac:dyDescent="0.2">
      <c r="A11" s="11" t="s">
        <v>446</v>
      </c>
      <c r="B11" t="s">
        <v>337</v>
      </c>
      <c r="C11" t="s">
        <v>445</v>
      </c>
    </row>
    <row r="12" spans="1:10" x14ac:dyDescent="0.2">
      <c r="A12" s="11" t="s">
        <v>448</v>
      </c>
      <c r="B12" t="s">
        <v>338</v>
      </c>
      <c r="C12" t="s">
        <v>447</v>
      </c>
    </row>
    <row r="13" spans="1:10" x14ac:dyDescent="0.2">
      <c r="A13" s="11" t="s">
        <v>451</v>
      </c>
      <c r="B13" t="s">
        <v>339</v>
      </c>
      <c r="C13" t="s">
        <v>450</v>
      </c>
    </row>
    <row r="14" spans="1:10" x14ac:dyDescent="0.2">
      <c r="A14" s="11" t="s">
        <v>454</v>
      </c>
      <c r="B14" t="s">
        <v>340</v>
      </c>
      <c r="C14" t="s">
        <v>453</v>
      </c>
    </row>
    <row r="15" spans="1:10" x14ac:dyDescent="0.2">
      <c r="A15" s="11" t="s">
        <v>459</v>
      </c>
      <c r="B15" t="s">
        <v>341</v>
      </c>
      <c r="C15" t="s">
        <v>458</v>
      </c>
    </row>
    <row r="16" spans="1:10" x14ac:dyDescent="0.2">
      <c r="A16" s="11" t="s">
        <v>462</v>
      </c>
      <c r="B16" t="s">
        <v>342</v>
      </c>
      <c r="C16" t="s">
        <v>461</v>
      </c>
    </row>
    <row r="17" spans="1:3" x14ac:dyDescent="0.2">
      <c r="A17" s="11" t="s">
        <v>465</v>
      </c>
      <c r="B17" t="s">
        <v>343</v>
      </c>
      <c r="C17" t="s">
        <v>464</v>
      </c>
    </row>
    <row r="18" spans="1:3" x14ac:dyDescent="0.2">
      <c r="A18" s="11" t="s">
        <v>468</v>
      </c>
      <c r="B18" t="s">
        <v>344</v>
      </c>
      <c r="C18" t="s">
        <v>467</v>
      </c>
    </row>
    <row r="19" spans="1:3" x14ac:dyDescent="0.2">
      <c r="A19" s="11" t="s">
        <v>471</v>
      </c>
      <c r="B19" t="s">
        <v>345</v>
      </c>
      <c r="C19" t="s">
        <v>470</v>
      </c>
    </row>
    <row r="20" spans="1:3" x14ac:dyDescent="0.2">
      <c r="A20" s="11" t="s">
        <v>474</v>
      </c>
      <c r="B20" t="s">
        <v>346</v>
      </c>
      <c r="C20" t="s">
        <v>473</v>
      </c>
    </row>
    <row r="21" spans="1:3" x14ac:dyDescent="0.2">
      <c r="A21" s="11" t="s">
        <v>348</v>
      </c>
      <c r="B21" t="s">
        <v>476</v>
      </c>
      <c r="C21" t="s">
        <v>477</v>
      </c>
    </row>
    <row r="22" spans="1:3" x14ac:dyDescent="0.2">
      <c r="A22" s="11" t="s">
        <v>479</v>
      </c>
      <c r="B22" t="s">
        <v>349</v>
      </c>
      <c r="C22" t="s">
        <v>478</v>
      </c>
    </row>
    <row r="23" spans="1:3" x14ac:dyDescent="0.2">
      <c r="A23" s="11" t="s">
        <v>481</v>
      </c>
      <c r="B23" t="s">
        <v>350</v>
      </c>
      <c r="C23" t="s">
        <v>480</v>
      </c>
    </row>
    <row r="24" spans="1:3" x14ac:dyDescent="0.2">
      <c r="A24" s="11" t="s">
        <v>484</v>
      </c>
      <c r="B24" t="s">
        <v>351</v>
      </c>
      <c r="C24" t="s">
        <v>483</v>
      </c>
    </row>
    <row r="25" spans="1:3" x14ac:dyDescent="0.2">
      <c r="A25" s="11" t="s">
        <v>486</v>
      </c>
      <c r="B25" t="s">
        <v>352</v>
      </c>
      <c r="C25" t="s">
        <v>485</v>
      </c>
    </row>
    <row r="26" spans="1:3" x14ac:dyDescent="0.2">
      <c r="A26" s="11" t="s">
        <v>489</v>
      </c>
      <c r="B26" t="s">
        <v>353</v>
      </c>
      <c r="C26" t="s">
        <v>488</v>
      </c>
    </row>
    <row r="27" spans="1:3" x14ac:dyDescent="0.2">
      <c r="A27" s="11" t="s">
        <v>492</v>
      </c>
      <c r="B27" t="s">
        <v>354</v>
      </c>
      <c r="C27" t="s">
        <v>491</v>
      </c>
    </row>
    <row r="28" spans="1:3" x14ac:dyDescent="0.2">
      <c r="A28" s="11" t="s">
        <v>494</v>
      </c>
      <c r="B28" t="s">
        <v>355</v>
      </c>
      <c r="C28" s="11" t="s">
        <v>493</v>
      </c>
    </row>
    <row r="29" spans="1:3" x14ac:dyDescent="0.2">
      <c r="A29" s="11" t="s">
        <v>497</v>
      </c>
      <c r="B29" t="s">
        <v>356</v>
      </c>
      <c r="C29" t="s">
        <v>496</v>
      </c>
    </row>
    <row r="30" spans="1:3" x14ac:dyDescent="0.2">
      <c r="A30" s="11" t="s">
        <v>499</v>
      </c>
      <c r="B30" t="s">
        <v>357</v>
      </c>
      <c r="C30" t="s">
        <v>498</v>
      </c>
    </row>
    <row r="31" spans="1:3" x14ac:dyDescent="0.2">
      <c r="A31" s="11" t="s">
        <v>502</v>
      </c>
      <c r="B31" t="s">
        <v>587</v>
      </c>
      <c r="C31" t="s">
        <v>501</v>
      </c>
    </row>
    <row r="32" spans="1:3" x14ac:dyDescent="0.2">
      <c r="A32" s="11" t="s">
        <v>504</v>
      </c>
      <c r="B32" t="s">
        <v>359</v>
      </c>
      <c r="C32" t="s">
        <v>503</v>
      </c>
    </row>
    <row r="33" spans="1:3" x14ac:dyDescent="0.2">
      <c r="A33" s="11" t="s">
        <v>361</v>
      </c>
      <c r="B33" t="s">
        <v>506</v>
      </c>
      <c r="C33" t="s">
        <v>507</v>
      </c>
    </row>
    <row r="34" spans="1:3" x14ac:dyDescent="0.2">
      <c r="A34" s="11" t="s">
        <v>510</v>
      </c>
      <c r="B34" t="s">
        <v>362</v>
      </c>
      <c r="C34" t="s">
        <v>509</v>
      </c>
    </row>
    <row r="35" spans="1:3" x14ac:dyDescent="0.2">
      <c r="A35" s="11" t="s">
        <v>512</v>
      </c>
      <c r="B35" t="s">
        <v>363</v>
      </c>
      <c r="C35" t="s">
        <v>511</v>
      </c>
    </row>
    <row r="36" spans="1:3" x14ac:dyDescent="0.2">
      <c r="A36" s="11" t="s">
        <v>515</v>
      </c>
      <c r="B36" t="s">
        <v>364</v>
      </c>
      <c r="C36" t="s">
        <v>514</v>
      </c>
    </row>
    <row r="37" spans="1:3" x14ac:dyDescent="0.2">
      <c r="A37" s="11" t="s">
        <v>517</v>
      </c>
      <c r="B37" t="s">
        <v>365</v>
      </c>
      <c r="C37" t="s">
        <v>516</v>
      </c>
    </row>
    <row r="38" spans="1:3" x14ac:dyDescent="0.2">
      <c r="A38" s="11" t="s">
        <v>520</v>
      </c>
      <c r="B38" t="s">
        <v>366</v>
      </c>
      <c r="C38" t="s">
        <v>519</v>
      </c>
    </row>
    <row r="39" spans="1:3" x14ac:dyDescent="0.2">
      <c r="A39" s="11" t="s">
        <v>523</v>
      </c>
      <c r="B39" t="s">
        <v>367</v>
      </c>
      <c r="C39" t="s">
        <v>522</v>
      </c>
    </row>
    <row r="40" spans="1:3" x14ac:dyDescent="0.2">
      <c r="A40" s="11" t="s">
        <v>526</v>
      </c>
      <c r="B40" t="s">
        <v>368</v>
      </c>
      <c r="C40" t="s">
        <v>525</v>
      </c>
    </row>
    <row r="41" spans="1:3" x14ac:dyDescent="0.2">
      <c r="A41" s="11" t="s">
        <v>528</v>
      </c>
      <c r="B41" t="s">
        <v>369</v>
      </c>
      <c r="C41" t="s">
        <v>527</v>
      </c>
    </row>
    <row r="42" spans="1:3" x14ac:dyDescent="0.2">
      <c r="A42" s="11" t="s">
        <v>531</v>
      </c>
      <c r="B42" t="s">
        <v>370</v>
      </c>
      <c r="C42" t="s">
        <v>530</v>
      </c>
    </row>
    <row r="43" spans="1:3" x14ac:dyDescent="0.2">
      <c r="A43" s="11" t="s">
        <v>534</v>
      </c>
      <c r="B43" t="s">
        <v>371</v>
      </c>
      <c r="C43" t="s">
        <v>533</v>
      </c>
    </row>
    <row r="44" spans="1:3" x14ac:dyDescent="0.2">
      <c r="A44" s="21" t="s">
        <v>537</v>
      </c>
      <c r="B44" t="s">
        <v>372</v>
      </c>
      <c r="C44" t="s">
        <v>536</v>
      </c>
    </row>
    <row r="45" spans="1:3" x14ac:dyDescent="0.2">
      <c r="A45" s="11" t="s">
        <v>393</v>
      </c>
      <c r="B45" t="s">
        <v>538</v>
      </c>
      <c r="C45" t="s">
        <v>539</v>
      </c>
    </row>
    <row r="46" spans="1:3" x14ac:dyDescent="0.2">
      <c r="A46" s="11" t="s">
        <v>542</v>
      </c>
      <c r="B46" t="s">
        <v>395</v>
      </c>
      <c r="C46" t="s">
        <v>541</v>
      </c>
    </row>
    <row r="47" spans="1:3" x14ac:dyDescent="0.2">
      <c r="A47" s="11" t="s">
        <v>544</v>
      </c>
      <c r="B47" t="s">
        <v>545</v>
      </c>
      <c r="C47" t="s">
        <v>543</v>
      </c>
    </row>
    <row r="48" spans="1:3" x14ac:dyDescent="0.2">
      <c r="A48" s="11" t="s">
        <v>548</v>
      </c>
      <c r="B48" t="s">
        <v>397</v>
      </c>
      <c r="C48" t="s">
        <v>547</v>
      </c>
    </row>
    <row r="49" spans="1:9" x14ac:dyDescent="0.2">
      <c r="A49" s="11" t="s">
        <v>551</v>
      </c>
      <c r="B49" t="s">
        <v>398</v>
      </c>
      <c r="C49" t="s">
        <v>550</v>
      </c>
    </row>
    <row r="50" spans="1:9" x14ac:dyDescent="0.2">
      <c r="A50" s="11" t="s">
        <v>553</v>
      </c>
      <c r="B50" t="s">
        <v>399</v>
      </c>
      <c r="C50" t="s">
        <v>552</v>
      </c>
    </row>
    <row r="51" spans="1:9" x14ac:dyDescent="0.2">
      <c r="A51" s="11" t="s">
        <v>555</v>
      </c>
      <c r="B51" t="s">
        <v>400</v>
      </c>
      <c r="C51" t="s">
        <v>554</v>
      </c>
    </row>
    <row r="52" spans="1:9" x14ac:dyDescent="0.2">
      <c r="A52" s="11" t="s">
        <v>559</v>
      </c>
      <c r="B52" t="s">
        <v>401</v>
      </c>
      <c r="C52" t="s">
        <v>558</v>
      </c>
    </row>
    <row r="53" spans="1:9" x14ac:dyDescent="0.2">
      <c r="A53" s="11" t="s">
        <v>562</v>
      </c>
      <c r="B53" t="s">
        <v>402</v>
      </c>
      <c r="C53" t="s">
        <v>561</v>
      </c>
    </row>
    <row r="54" spans="1:9" x14ac:dyDescent="0.2">
      <c r="A54" s="21" t="s">
        <v>565</v>
      </c>
      <c r="B54" s="11" t="s">
        <v>407</v>
      </c>
      <c r="C54" t="s">
        <v>564</v>
      </c>
    </row>
    <row r="55" spans="1:9" x14ac:dyDescent="0.2">
      <c r="A55" s="11" t="s">
        <v>575</v>
      </c>
      <c r="B55" t="s">
        <v>403</v>
      </c>
      <c r="C55" t="s">
        <v>574</v>
      </c>
    </row>
    <row r="56" spans="1:9" x14ac:dyDescent="0.2">
      <c r="A56" s="11" t="s">
        <v>567</v>
      </c>
      <c r="B56" t="s">
        <v>404</v>
      </c>
      <c r="C56" t="s">
        <v>566</v>
      </c>
    </row>
    <row r="57" spans="1:9" x14ac:dyDescent="0.2">
      <c r="A57" s="11" t="s">
        <v>569</v>
      </c>
      <c r="B57" t="s">
        <v>405</v>
      </c>
      <c r="C57" t="s">
        <v>568</v>
      </c>
    </row>
    <row r="58" spans="1:9" x14ac:dyDescent="0.2">
      <c r="A58" s="11" t="s">
        <v>578</v>
      </c>
      <c r="B58" t="s">
        <v>579</v>
      </c>
      <c r="C58" t="s">
        <v>577</v>
      </c>
    </row>
    <row r="59" spans="1:9" x14ac:dyDescent="0.2">
      <c r="A59" s="11" t="s">
        <v>581</v>
      </c>
      <c r="B59" t="s">
        <v>413</v>
      </c>
      <c r="C59" t="s">
        <v>580</v>
      </c>
    </row>
    <row r="60" spans="1:9" x14ac:dyDescent="0.2">
      <c r="C60" s="11"/>
    </row>
    <row r="62" spans="1:9" x14ac:dyDescent="0.2">
      <c r="B62">
        <f>COUNTA(B3:B59)</f>
        <v>57</v>
      </c>
      <c r="E62" s="338">
        <f>SUM(E3:E61)</f>
        <v>0</v>
      </c>
      <c r="F62" s="338">
        <f t="shared" ref="F62:I62" si="1">SUM(F3:F61)</f>
        <v>0</v>
      </c>
      <c r="G62" s="338">
        <f t="shared" si="1"/>
        <v>0</v>
      </c>
      <c r="H62" s="338">
        <f t="shared" si="1"/>
        <v>0</v>
      </c>
      <c r="I62" s="338">
        <f t="shared" si="1"/>
        <v>0</v>
      </c>
    </row>
    <row r="64" spans="1:9" x14ac:dyDescent="0.2">
      <c r="I64" s="338">
        <f>SUM(E62:I62)</f>
        <v>0</v>
      </c>
    </row>
    <row r="66" spans="2:3" x14ac:dyDescent="0.2">
      <c r="B66" s="11"/>
      <c r="C66" s="11"/>
    </row>
    <row r="67" spans="2:3" x14ac:dyDescent="0.2">
      <c r="B67" s="11"/>
      <c r="C67" s="11"/>
    </row>
  </sheetData>
  <sheetProtection formatColumns="0" formatRows="0"/>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09D48-D27C-42F5-8126-BE13F4B71C7A}">
  <sheetPr codeName="Sheet9">
    <tabColor rgb="FFFF0000"/>
  </sheetPr>
  <dimension ref="A1:R121"/>
  <sheetViews>
    <sheetView workbookViewId="0">
      <pane xSplit="4" ySplit="5" topLeftCell="E77" activePane="bottomRight" state="frozen"/>
      <selection pane="topRight" activeCell="A36" sqref="A36:XFD38"/>
      <selection pane="bottomLeft" activeCell="A36" sqref="A36:XFD38"/>
      <selection pane="bottomRight" activeCell="C103" sqref="C103"/>
    </sheetView>
  </sheetViews>
  <sheetFormatPr defaultRowHeight="12.75" x14ac:dyDescent="0.2"/>
  <cols>
    <col min="1" max="2" width="34.5703125" customWidth="1"/>
    <col min="3" max="3" width="10.85546875" customWidth="1"/>
    <col min="4" max="4" width="9.28515625" bestFit="1" customWidth="1"/>
    <col min="5" max="5" width="10" bestFit="1" customWidth="1"/>
    <col min="6" max="6" width="10.140625" bestFit="1" customWidth="1"/>
    <col min="7" max="7" width="14" customWidth="1"/>
    <col min="8" max="8" width="10.140625" customWidth="1"/>
    <col min="9" max="9" width="10.140625" bestFit="1" customWidth="1"/>
    <col min="11" max="11" width="11.5703125" style="837" bestFit="1" customWidth="1"/>
    <col min="13" max="13" width="10.140625" bestFit="1" customWidth="1"/>
    <col min="15" max="15" width="16.85546875" customWidth="1"/>
    <col min="16" max="16" width="45.7109375" bestFit="1" customWidth="1"/>
  </cols>
  <sheetData>
    <row r="1" spans="1:18" x14ac:dyDescent="0.2">
      <c r="A1" s="836"/>
      <c r="B1" s="836"/>
      <c r="C1" s="836"/>
      <c r="D1" s="836">
        <v>3</v>
      </c>
      <c r="E1" s="836">
        <v>4</v>
      </c>
    </row>
    <row r="2" spans="1:18" ht="15.75" x14ac:dyDescent="0.25">
      <c r="A2" s="838" t="s">
        <v>1003</v>
      </c>
    </row>
    <row r="3" spans="1:18" x14ac:dyDescent="0.2">
      <c r="A3" s="839"/>
      <c r="B3" s="839"/>
      <c r="C3" s="839"/>
      <c r="D3" s="839"/>
      <c r="E3" s="839"/>
    </row>
    <row r="4" spans="1:18" x14ac:dyDescent="0.2">
      <c r="A4" s="840"/>
      <c r="B4" s="840"/>
      <c r="C4" s="840"/>
      <c r="D4" s="840"/>
      <c r="E4" s="840"/>
    </row>
    <row r="5" spans="1:18" ht="25.5" x14ac:dyDescent="0.2">
      <c r="A5" s="840"/>
      <c r="B5" s="840"/>
      <c r="C5" s="840"/>
      <c r="D5" s="840" t="s">
        <v>588</v>
      </c>
      <c r="E5" s="840" t="s">
        <v>589</v>
      </c>
      <c r="F5" s="841" t="s">
        <v>590</v>
      </c>
      <c r="G5" s="841" t="s">
        <v>591</v>
      </c>
      <c r="H5" s="841" t="s">
        <v>592</v>
      </c>
      <c r="I5" s="840" t="s">
        <v>593</v>
      </c>
      <c r="K5" s="842" t="s">
        <v>1004</v>
      </c>
      <c r="M5" t="s">
        <v>594</v>
      </c>
      <c r="O5" s="6" t="s">
        <v>595</v>
      </c>
      <c r="P5" t="s">
        <v>596</v>
      </c>
      <c r="R5" t="s">
        <v>597</v>
      </c>
    </row>
    <row r="6" spans="1:18" ht="15" x14ac:dyDescent="0.25">
      <c r="A6" s="843">
        <v>8262348</v>
      </c>
      <c r="B6" s="844" t="s">
        <v>199</v>
      </c>
      <c r="C6" s="844">
        <v>2348</v>
      </c>
      <c r="D6" t="s">
        <v>598</v>
      </c>
      <c r="E6" t="s">
        <v>599</v>
      </c>
      <c r="F6" s="338">
        <f>IFERROR(VLOOKUP(A6,'[2]De-delegation Total'!$B$7:$I$111,8,0),0)</f>
        <v>1563.0513631643767</v>
      </c>
      <c r="G6" s="338">
        <f>IFERROR(VLOOKUP(A6,'[2]De-delegation Total'!$B$7:$J$110,9,0),0)</f>
        <v>6540.61</v>
      </c>
      <c r="H6" s="338">
        <f>IFERROR(VLOOKUP(A6,'[2]De-delegation Total'!$B$7:$K$110,10,0),0)</f>
        <v>8126.82</v>
      </c>
      <c r="I6" s="338">
        <f t="shared" ref="I6:I45" si="0">SUM(F6:H6)</f>
        <v>16230.481363164376</v>
      </c>
      <c r="K6" s="837">
        <f>VLOOKUP(A6,'[3]De Delegation'!$B$31:$U$184,20,0)</f>
        <v>16230.467499999999</v>
      </c>
      <c r="M6" s="837">
        <f t="shared" ref="M6:M69" si="1">K6-I6</f>
        <v>-1.3863164376743953E-2</v>
      </c>
      <c r="Q6" s="338"/>
    </row>
    <row r="7" spans="1:18" ht="15" x14ac:dyDescent="0.25">
      <c r="A7" s="845">
        <v>8262326</v>
      </c>
      <c r="B7" s="846" t="s">
        <v>600</v>
      </c>
      <c r="C7" s="844">
        <v>2326</v>
      </c>
      <c r="D7" t="s">
        <v>601</v>
      </c>
      <c r="E7" t="s">
        <v>602</v>
      </c>
      <c r="F7" s="338">
        <f>IFERROR(VLOOKUP(A7,'[2]De-delegation Total'!$B$7:$I$111,8,0),0)</f>
        <v>0</v>
      </c>
      <c r="G7" s="338">
        <f>IFERROR(VLOOKUP(A7,'[2]De-delegation Total'!$B$7:$J$110,9,0),0)</f>
        <v>0</v>
      </c>
      <c r="H7" s="338">
        <f>IFERROR(VLOOKUP(A7,'[2]De-delegation Total'!$B$7:$K$110,10,0),0)</f>
        <v>0</v>
      </c>
      <c r="I7" s="338">
        <f t="shared" si="0"/>
        <v>0</v>
      </c>
      <c r="K7" s="837">
        <f>VLOOKUP(A7,'[3]De Delegation'!$B$31:$U$184,20,0)</f>
        <v>0</v>
      </c>
      <c r="M7" s="837">
        <f t="shared" si="1"/>
        <v>0</v>
      </c>
      <c r="Q7" s="338"/>
    </row>
    <row r="8" spans="1:18" ht="15" x14ac:dyDescent="0.25">
      <c r="A8" s="845">
        <v>8262238</v>
      </c>
      <c r="B8" s="846" t="s">
        <v>329</v>
      </c>
      <c r="C8" s="844">
        <v>2238</v>
      </c>
      <c r="D8" t="s">
        <v>598</v>
      </c>
      <c r="E8" t="s">
        <v>599</v>
      </c>
      <c r="F8" s="338">
        <f>IFERROR(VLOOKUP(A8,'[2]De-delegation Total'!$B$7:$I$111,8,0),0)</f>
        <v>1045.5193064644659</v>
      </c>
      <c r="G8" s="338">
        <f>IFERROR(VLOOKUP(A8,'[2]De-delegation Total'!$B$7:$J$110,9,0),0)</f>
        <v>4374.99</v>
      </c>
      <c r="H8" s="338">
        <f>IFERROR(VLOOKUP(A8,'[2]De-delegation Total'!$B$7:$K$110,10,0),0)</f>
        <v>5436</v>
      </c>
      <c r="I8" s="338">
        <f t="shared" si="0"/>
        <v>10856.509306464466</v>
      </c>
      <c r="K8" s="837">
        <f>VLOOKUP(A8,'[3]De Delegation'!$B$31:$U$184,20,0)</f>
        <v>10856.5</v>
      </c>
      <c r="M8" s="837">
        <f t="shared" si="1"/>
        <v>-9.3064644661353668E-3</v>
      </c>
      <c r="Q8" s="338"/>
    </row>
    <row r="9" spans="1:18" ht="15" x14ac:dyDescent="0.25">
      <c r="A9" s="845">
        <v>8263377</v>
      </c>
      <c r="B9" s="846" t="s">
        <v>330</v>
      </c>
      <c r="C9" s="844">
        <v>3377</v>
      </c>
      <c r="D9" t="s">
        <v>598</v>
      </c>
      <c r="E9" t="s">
        <v>599</v>
      </c>
      <c r="F9" s="338">
        <f>IFERROR(VLOOKUP(A9,'[2]De-delegation Total'!$B$7:$I$111,8,0),0)</f>
        <v>836.41544517157274</v>
      </c>
      <c r="G9" s="338">
        <f>IFERROR(VLOOKUP(A9,'[2]De-delegation Total'!$B$7:$J$110,9,0),0)</f>
        <v>3499.99</v>
      </c>
      <c r="H9" s="338">
        <v>0</v>
      </c>
      <c r="I9" s="338">
        <f t="shared" si="0"/>
        <v>4336.4054451715729</v>
      </c>
      <c r="K9" s="837">
        <f>VLOOKUP(A9,'[3]De Delegation'!$B$31:$U$184,20,0)</f>
        <v>8685.2000000000007</v>
      </c>
      <c r="M9" s="837">
        <f t="shared" si="1"/>
        <v>4348.7945548284279</v>
      </c>
      <c r="P9" t="s">
        <v>1005</v>
      </c>
      <c r="Q9" s="338"/>
    </row>
    <row r="10" spans="1:18" ht="15" x14ac:dyDescent="0.25">
      <c r="A10" s="845">
        <v>8263384</v>
      </c>
      <c r="B10" s="846" t="s">
        <v>331</v>
      </c>
      <c r="C10" s="844">
        <v>3384</v>
      </c>
      <c r="D10" t="s">
        <v>598</v>
      </c>
      <c r="E10" t="s">
        <v>599</v>
      </c>
      <c r="F10" s="338">
        <f>IFERROR(VLOOKUP(A10,'[2]De-delegation Total'!$B$7:$I$111,8,0),0)</f>
        <v>522.75965323223295</v>
      </c>
      <c r="G10" s="338">
        <f>IFERROR(VLOOKUP(A10,'[2]De-delegation Total'!$B$7:$J$110,9,0),0)</f>
        <v>2187.4899999999998</v>
      </c>
      <c r="H10" s="338">
        <f>IFERROR(VLOOKUP(A10,'[2]De-delegation Total'!$B$7:$K$110,10,0),0)</f>
        <v>2718</v>
      </c>
      <c r="I10" s="338">
        <f t="shared" si="0"/>
        <v>5428.249653232233</v>
      </c>
      <c r="K10" s="837">
        <f>VLOOKUP(A10,'[3]De Delegation'!$B$31:$U$184,20,0)</f>
        <v>5428.25</v>
      </c>
      <c r="M10" s="837">
        <f t="shared" si="1"/>
        <v>3.4676776704145595E-4</v>
      </c>
      <c r="P10" t="s">
        <v>604</v>
      </c>
      <c r="Q10" s="338"/>
    </row>
    <row r="11" spans="1:18" ht="15" x14ac:dyDescent="0.25">
      <c r="A11" s="845">
        <v>8262309</v>
      </c>
      <c r="B11" s="846" t="s">
        <v>332</v>
      </c>
      <c r="C11" s="844">
        <v>2309</v>
      </c>
      <c r="D11" t="s">
        <v>605</v>
      </c>
      <c r="E11" t="s">
        <v>599</v>
      </c>
      <c r="F11" s="338">
        <f>IFERROR(VLOOKUP(A11,'[2]De-delegation Total'!$B$7:$I$111,8,0),0)</f>
        <v>1035.0641133998213</v>
      </c>
      <c r="G11" s="338">
        <f>IFERROR(VLOOKUP(A11,'[2]De-delegation Total'!$B$7:$J$110,9,0),0)</f>
        <v>4331.24</v>
      </c>
      <c r="H11" s="338">
        <f>IFERROR(VLOOKUP(A11,'[2]De-delegation Total'!$B$7:$K$110,10,0),0)</f>
        <v>5381.64</v>
      </c>
      <c r="I11" s="338">
        <f t="shared" si="0"/>
        <v>10747.944113399823</v>
      </c>
      <c r="K11" s="837">
        <f>VLOOKUP(A11,'[3]De Delegation'!$B$31:$U$184,20,0)</f>
        <v>10747.934999999999</v>
      </c>
      <c r="M11" s="837">
        <f t="shared" si="1"/>
        <v>-9.1133998230361613E-3</v>
      </c>
      <c r="Q11" s="338"/>
    </row>
    <row r="12" spans="1:18" ht="15" x14ac:dyDescent="0.25">
      <c r="A12" s="845">
        <v>8263391</v>
      </c>
      <c r="B12" s="846" t="s">
        <v>333</v>
      </c>
      <c r="C12" s="844">
        <v>3391</v>
      </c>
      <c r="D12" t="s">
        <v>598</v>
      </c>
      <c r="E12" t="s">
        <v>599</v>
      </c>
      <c r="F12" s="338">
        <f>IFERROR(VLOOKUP(A12,'[2]De-delegation Total'!$B$7:$I$111,8,0),0)</f>
        <v>0</v>
      </c>
      <c r="G12" s="338">
        <f>IFERROR(VLOOKUP(A12,'[2]De-delegation Total'!$B$7:$J$110,9,0),0)</f>
        <v>0</v>
      </c>
      <c r="H12" s="338">
        <f>IFERROR(VLOOKUP(A12,'[2]De-delegation Total'!$B$7:$K$110,10,0),0)</f>
        <v>0</v>
      </c>
      <c r="I12" s="338">
        <f t="shared" si="0"/>
        <v>0</v>
      </c>
      <c r="K12" s="837">
        <f>VLOOKUP(A12,'[3]De Delegation'!$B$31:$U$184,20,0)</f>
        <v>0</v>
      </c>
      <c r="M12" s="837">
        <f t="shared" si="1"/>
        <v>0</v>
      </c>
      <c r="Q12" s="338"/>
    </row>
    <row r="13" spans="1:18" ht="15" x14ac:dyDescent="0.25">
      <c r="A13" s="845">
        <v>8262005</v>
      </c>
      <c r="B13" s="846" t="s">
        <v>435</v>
      </c>
      <c r="C13" s="844">
        <v>2005</v>
      </c>
      <c r="D13" t="s">
        <v>598</v>
      </c>
      <c r="E13" t="s">
        <v>602</v>
      </c>
      <c r="F13" s="338">
        <f>IFERROR(VLOOKUP(A13,'[2]De-delegation Total'!$B$7:$I$111,8,0),0)</f>
        <v>0</v>
      </c>
      <c r="G13" s="338">
        <f>IFERROR(VLOOKUP(A13,'[2]De-delegation Total'!$B$7:$J$110,9,0),0)</f>
        <v>0</v>
      </c>
      <c r="H13" s="338">
        <f>IFERROR(VLOOKUP(A13,'[2]De-delegation Total'!$B$7:$K$110,10,0),0)</f>
        <v>0</v>
      </c>
      <c r="I13" s="338">
        <f t="shared" si="0"/>
        <v>0</v>
      </c>
      <c r="K13" s="837">
        <f>VLOOKUP(A13,'[3]De Delegation'!$B$31:$U$184,20,0)</f>
        <v>0</v>
      </c>
      <c r="M13" s="837">
        <f t="shared" si="1"/>
        <v>0</v>
      </c>
      <c r="Q13" s="338"/>
    </row>
    <row r="14" spans="1:18" ht="15" x14ac:dyDescent="0.25">
      <c r="A14" s="845">
        <v>8262017</v>
      </c>
      <c r="B14" s="846" t="s">
        <v>334</v>
      </c>
      <c r="C14" s="844">
        <v>2017</v>
      </c>
      <c r="D14" t="s">
        <v>598</v>
      </c>
      <c r="E14" t="s">
        <v>599</v>
      </c>
      <c r="F14" s="338">
        <f>IFERROR(VLOOKUP(A14,'[2]De-delegation Total'!$B$7:$I$111,8,0),0)</f>
        <v>2023.0798580087417</v>
      </c>
      <c r="G14" s="338">
        <f>IFERROR(VLOOKUP(A14,'[2]De-delegation Total'!$B$7:$J$110,9,0),0)</f>
        <v>8465.6</v>
      </c>
      <c r="H14" s="338">
        <f>IFERROR(VLOOKUP(A14,'[2]De-delegation Total'!$B$7:$K$110,10,0),0)</f>
        <v>10518.66</v>
      </c>
      <c r="I14" s="338">
        <f t="shared" si="0"/>
        <v>21007.339858008741</v>
      </c>
      <c r="K14" s="837">
        <f>VLOOKUP(A14,'[3]De Delegation'!$B$31:$U$184,20,0)</f>
        <v>21007.327499999999</v>
      </c>
      <c r="M14" s="837">
        <f t="shared" si="1"/>
        <v>-1.2358008742012316E-2</v>
      </c>
      <c r="Q14" s="338"/>
    </row>
    <row r="15" spans="1:18" ht="15" x14ac:dyDescent="0.25">
      <c r="A15" s="845">
        <v>8262121</v>
      </c>
      <c r="B15" s="846" t="s">
        <v>335</v>
      </c>
      <c r="C15" s="844">
        <v>2121</v>
      </c>
      <c r="D15" t="s">
        <v>605</v>
      </c>
      <c r="E15" t="s">
        <v>599</v>
      </c>
      <c r="F15" s="338">
        <f>IFERROR(VLOOKUP(A15,'[2]De-delegation Total'!$B$7:$I$111,8,0),0)</f>
        <v>1981.259085750163</v>
      </c>
      <c r="G15" s="338">
        <f>IFERROR(VLOOKUP(A15,'[2]De-delegation Total'!$B$7:$J$110,9,0),0)</f>
        <v>8290.6</v>
      </c>
      <c r="H15" s="338">
        <f>IFERROR(VLOOKUP(A15,'[2]De-delegation Total'!$B$7:$K$110,10,0),0)</f>
        <v>10301.219999999999</v>
      </c>
      <c r="I15" s="338">
        <f t="shared" si="0"/>
        <v>20573.079085750163</v>
      </c>
      <c r="K15" s="837">
        <f>VLOOKUP(A15,'[3]De Delegation'!$B$31:$U$184,20,0)</f>
        <v>20573.067500000001</v>
      </c>
      <c r="M15" s="837">
        <f t="shared" si="1"/>
        <v>-1.1585750162339536E-2</v>
      </c>
      <c r="Q15" s="338"/>
    </row>
    <row r="16" spans="1:18" ht="15" x14ac:dyDescent="0.25">
      <c r="A16" s="845">
        <v>8262336</v>
      </c>
      <c r="B16" s="846" t="s">
        <v>336</v>
      </c>
      <c r="C16" s="844">
        <v>2336</v>
      </c>
      <c r="D16" t="s">
        <v>598</v>
      </c>
      <c r="E16" t="s">
        <v>599</v>
      </c>
      <c r="F16" s="338">
        <f>IFERROR(VLOOKUP(A16,'[2]De-delegation Total'!$B$7:$I$111,8,0),0)</f>
        <v>2190.362947043056</v>
      </c>
      <c r="G16" s="338">
        <f>IFERROR(VLOOKUP(A16,'[2]De-delegation Total'!$B$7:$J$110,9,0),0)</f>
        <v>9165.6</v>
      </c>
      <c r="H16" s="338">
        <f>IFERROR(VLOOKUP(A16,'[2]De-delegation Total'!$B$7:$K$110,10,0),0)</f>
        <v>11388.42</v>
      </c>
      <c r="I16" s="338">
        <f t="shared" si="0"/>
        <v>22744.382947043057</v>
      </c>
      <c r="K16" s="837">
        <f>VLOOKUP(A16,'[3]De Delegation'!$B$31:$U$184,20,0)</f>
        <v>22744.3675</v>
      </c>
      <c r="M16" s="837">
        <f t="shared" si="1"/>
        <v>-1.5447043057065457E-2</v>
      </c>
      <c r="Q16" s="338"/>
    </row>
    <row r="17" spans="1:17" ht="15" x14ac:dyDescent="0.25">
      <c r="A17" s="845">
        <v>8262015</v>
      </c>
      <c r="B17" s="846" t="s">
        <v>337</v>
      </c>
      <c r="C17" s="844">
        <v>2015</v>
      </c>
      <c r="D17" t="s">
        <v>601</v>
      </c>
      <c r="E17" t="s">
        <v>599</v>
      </c>
      <c r="F17" s="338">
        <f>IFERROR(VLOOKUP(A17,'[2]De-delegation Total'!$B$7:$I$111,8,0),0)</f>
        <v>203.87626476057085</v>
      </c>
      <c r="G17" s="338">
        <f>IFERROR(VLOOKUP(A17,'[2]De-delegation Total'!$B$7:$J$110,9,0),0)</f>
        <v>853.12</v>
      </c>
      <c r="H17" s="338">
        <f>IFERROR(VLOOKUP(A17,'[2]De-delegation Total'!$B$7:$K$110,10,0),0)</f>
        <v>1060.02</v>
      </c>
      <c r="I17" s="338">
        <f t="shared" si="0"/>
        <v>2117.0162647605707</v>
      </c>
      <c r="K17" s="837">
        <f>VLOOKUP(A17,'[3]De Delegation'!$B$31:$U$184,20,0)</f>
        <v>2117.0174999999999</v>
      </c>
      <c r="M17" s="837">
        <f t="shared" si="1"/>
        <v>1.2352394292065583E-3</v>
      </c>
      <c r="Q17" s="338"/>
    </row>
    <row r="18" spans="1:17" ht="15" x14ac:dyDescent="0.25">
      <c r="A18" s="845">
        <v>8262346</v>
      </c>
      <c r="B18" s="846" t="s">
        <v>338</v>
      </c>
      <c r="C18" s="844">
        <v>2346</v>
      </c>
      <c r="D18" t="s">
        <v>598</v>
      </c>
      <c r="E18" t="s">
        <v>599</v>
      </c>
      <c r="F18" s="338">
        <f>IFERROR(VLOOKUP(A18,'[2]De-delegation Total'!$B$7:$I$111,8,0),0)</f>
        <v>1118.7056579169787</v>
      </c>
      <c r="G18" s="338">
        <f>IFERROR(VLOOKUP(A18,'[2]De-delegation Total'!$B$7:$J$110,9,0),0)</f>
        <v>4681.24</v>
      </c>
      <c r="H18" s="338">
        <f>IFERROR(VLOOKUP(A18,'[2]De-delegation Total'!$B$7:$K$110,10,0),0)</f>
        <v>5816.5199999999995</v>
      </c>
      <c r="I18" s="338">
        <f t="shared" si="0"/>
        <v>11616.465657916979</v>
      </c>
      <c r="K18" s="837">
        <f>VLOOKUP(A18,'[3]De Delegation'!$B$31:$U$184,20,0)</f>
        <v>11616.455</v>
      </c>
      <c r="M18" s="837">
        <f t="shared" si="1"/>
        <v>-1.0657916978743742E-2</v>
      </c>
      <c r="Q18" s="338"/>
    </row>
    <row r="19" spans="1:17" ht="15" x14ac:dyDescent="0.25">
      <c r="A19" s="845">
        <v>8262018</v>
      </c>
      <c r="B19" s="846" t="s">
        <v>606</v>
      </c>
      <c r="C19" s="844"/>
      <c r="D19" t="s">
        <v>598</v>
      </c>
      <c r="E19" t="s">
        <v>602</v>
      </c>
      <c r="F19" s="338">
        <f>IFERROR(VLOOKUP(A19,'[2]De-delegation Total'!$B$7:$I$111,8,0),0)</f>
        <v>0</v>
      </c>
      <c r="G19" s="338">
        <f>IFERROR(VLOOKUP(A19,'[2]De-delegation Total'!$B$7:$J$110,9,0),0)</f>
        <v>0</v>
      </c>
      <c r="H19" s="338">
        <f>IFERROR(VLOOKUP(A19,'[2]De-delegation Total'!$B$7:$K$110,10,0),0)</f>
        <v>0</v>
      </c>
      <c r="I19" s="338">
        <f t="shared" si="0"/>
        <v>0</v>
      </c>
      <c r="K19" s="837">
        <f>VLOOKUP(A19,'[3]De Delegation'!$B$31:$U$184,20,0)</f>
        <v>0</v>
      </c>
      <c r="M19" s="837">
        <f t="shared" si="1"/>
        <v>0</v>
      </c>
      <c r="Q19" s="338"/>
    </row>
    <row r="20" spans="1:17" ht="15" x14ac:dyDescent="0.25">
      <c r="A20" s="845">
        <v>8262003</v>
      </c>
      <c r="B20" s="846" t="s">
        <v>607</v>
      </c>
      <c r="C20" s="844"/>
      <c r="D20" t="s">
        <v>598</v>
      </c>
      <c r="E20" t="s">
        <v>602</v>
      </c>
      <c r="F20" s="338">
        <f>IFERROR(VLOOKUP(A20,'[2]De-delegation Total'!$B$7:$I$111,8,0),0)</f>
        <v>0</v>
      </c>
      <c r="G20" s="338">
        <f>IFERROR(VLOOKUP(A20,'[2]De-delegation Total'!$B$7:$J$110,9,0),0)</f>
        <v>0</v>
      </c>
      <c r="H20" s="338">
        <f>IFERROR(VLOOKUP(A20,'[2]De-delegation Total'!$B$7:$K$110,10,0),0)</f>
        <v>0</v>
      </c>
      <c r="I20" s="338">
        <f t="shared" si="0"/>
        <v>0</v>
      </c>
      <c r="K20" s="837">
        <f>VLOOKUP(A20,'[3]De Delegation'!$B$31:$U$184,20,0)</f>
        <v>0</v>
      </c>
      <c r="M20" s="837">
        <f t="shared" si="1"/>
        <v>0</v>
      </c>
      <c r="Q20" s="338"/>
    </row>
    <row r="21" spans="1:17" ht="15" x14ac:dyDescent="0.25">
      <c r="A21" s="845">
        <v>8262028</v>
      </c>
      <c r="B21" s="846" t="s">
        <v>608</v>
      </c>
      <c r="C21" s="844"/>
      <c r="D21" t="s">
        <v>598</v>
      </c>
      <c r="E21" t="s">
        <v>602</v>
      </c>
      <c r="F21" s="338">
        <f>IFERROR(VLOOKUP(A21,'[2]De-delegation Total'!$B$7:$I$111,8,0),0)</f>
        <v>0</v>
      </c>
      <c r="G21" s="338">
        <f>IFERROR(VLOOKUP(A21,'[2]De-delegation Total'!$B$7:$J$110,9,0),0)</f>
        <v>0</v>
      </c>
      <c r="H21" s="338">
        <f>IFERROR(VLOOKUP(A21,'[2]De-delegation Total'!$B$7:$K$110,10,0),0)</f>
        <v>0</v>
      </c>
      <c r="I21" s="338">
        <f t="shared" si="0"/>
        <v>0</v>
      </c>
      <c r="K21" s="837">
        <f>VLOOKUP(A21,'[3]De Delegation'!$B$31:$U$184,20,0)</f>
        <v>0</v>
      </c>
      <c r="M21" s="837">
        <f t="shared" si="1"/>
        <v>0</v>
      </c>
      <c r="Q21" s="338"/>
    </row>
    <row r="22" spans="1:17" ht="15" x14ac:dyDescent="0.25">
      <c r="A22" s="845">
        <v>8263000</v>
      </c>
      <c r="B22" s="846" t="s">
        <v>339</v>
      </c>
      <c r="C22" s="844">
        <v>3000</v>
      </c>
      <c r="D22" t="s">
        <v>598</v>
      </c>
      <c r="E22" t="s">
        <v>599</v>
      </c>
      <c r="F22" s="338">
        <f>IFERROR(VLOOKUP(A22,'[2]De-delegation Total'!$B$7:$I$111,8,0),0)</f>
        <v>930.51218275337476</v>
      </c>
      <c r="G22" s="338">
        <f>IFERROR(VLOOKUP(A22,'[2]De-delegation Total'!$B$7:$J$110,9,0),0)</f>
        <v>3893.74</v>
      </c>
      <c r="H22" s="338">
        <f>IFERROR(VLOOKUP(A22,'[2]De-delegation Total'!$B$7:$K$110,10,0),0)</f>
        <v>4838.04</v>
      </c>
      <c r="I22" s="338">
        <f t="shared" si="0"/>
        <v>9662.2921827533755</v>
      </c>
      <c r="K22" s="837">
        <f>VLOOKUP(A22,'[3]De Delegation'!$B$31:$U$184,20,0)</f>
        <v>9662.2849999999999</v>
      </c>
      <c r="M22" s="837">
        <f t="shared" si="1"/>
        <v>-7.1827533756732009E-3</v>
      </c>
      <c r="Q22" s="338"/>
    </row>
    <row r="23" spans="1:17" ht="15" x14ac:dyDescent="0.25">
      <c r="A23" s="845">
        <v>8262313</v>
      </c>
      <c r="B23" s="846" t="s">
        <v>340</v>
      </c>
      <c r="C23" s="844">
        <v>2313</v>
      </c>
      <c r="D23" t="s">
        <v>601</v>
      </c>
      <c r="E23" t="s">
        <v>599</v>
      </c>
      <c r="F23" s="338">
        <f>IFERROR(VLOOKUP(A23,'[2]De-delegation Total'!$B$7:$I$111,8,0),0)</f>
        <v>334.56617806862914</v>
      </c>
      <c r="G23" s="338">
        <f>IFERROR(VLOOKUP(A23,'[2]De-delegation Total'!$B$7:$J$110,9,0),0)</f>
        <v>1400</v>
      </c>
      <c r="H23" s="338">
        <f>IFERROR(VLOOKUP(A23,'[2]De-delegation Total'!$B$7:$K$110,10,0),0)</f>
        <v>1739.52</v>
      </c>
      <c r="I23" s="338">
        <f t="shared" si="0"/>
        <v>3474.0861780686291</v>
      </c>
      <c r="K23" s="837">
        <f>VLOOKUP(A23,'[3]De Delegation'!$B$31:$U$184,20,0)</f>
        <v>3474.08</v>
      </c>
      <c r="M23" s="837">
        <f t="shared" si="1"/>
        <v>-6.1780686291967868E-3</v>
      </c>
      <c r="Q23" s="338"/>
    </row>
    <row r="24" spans="1:17" ht="15" x14ac:dyDescent="0.25">
      <c r="A24" s="845">
        <v>8262351</v>
      </c>
      <c r="B24" s="846" t="s">
        <v>456</v>
      </c>
      <c r="C24" s="844">
        <v>2351</v>
      </c>
      <c r="D24" t="s">
        <v>598</v>
      </c>
      <c r="E24" t="s">
        <v>602</v>
      </c>
      <c r="F24" s="338">
        <f>IFERROR(VLOOKUP(A24,'[2]De-delegation Total'!$B$7:$I$111,8,0),0)</f>
        <v>0</v>
      </c>
      <c r="G24" s="338">
        <f>IFERROR(VLOOKUP(A24,'[2]De-delegation Total'!$B$7:$J$110,9,0),0)</f>
        <v>0</v>
      </c>
      <c r="H24" s="338">
        <f>IFERROR(VLOOKUP(A24,'[2]De-delegation Total'!$B$7:$K$110,10,0),0)</f>
        <v>0</v>
      </c>
      <c r="I24" s="338">
        <f t="shared" si="0"/>
        <v>0</v>
      </c>
      <c r="K24" s="837">
        <f>VLOOKUP(A24,'[3]De Delegation'!$B$31:$U$184,20,0)</f>
        <v>0</v>
      </c>
      <c r="M24" s="837">
        <f t="shared" si="1"/>
        <v>0</v>
      </c>
      <c r="Q24" s="338"/>
    </row>
    <row r="25" spans="1:17" ht="15" x14ac:dyDescent="0.25">
      <c r="A25" s="845">
        <v>8262353</v>
      </c>
      <c r="B25" s="846" t="s">
        <v>457</v>
      </c>
      <c r="C25" s="844">
        <v>2353</v>
      </c>
      <c r="D25" t="s">
        <v>605</v>
      </c>
      <c r="E25" t="s">
        <v>602</v>
      </c>
      <c r="F25" s="338">
        <f>IFERROR(VLOOKUP(A25,'[2]De-delegation Total'!$B$7:$I$111,8,0),0)</f>
        <v>0</v>
      </c>
      <c r="G25" s="338">
        <f>IFERROR(VLOOKUP(A25,'[2]De-delegation Total'!$B$7:$J$110,9,0),0)</f>
        <v>0</v>
      </c>
      <c r="H25" s="338">
        <f>IFERROR(VLOOKUP(A25,'[2]De-delegation Total'!$B$7:$K$110,10,0),0)</f>
        <v>0</v>
      </c>
      <c r="I25" s="338">
        <f t="shared" si="0"/>
        <v>0</v>
      </c>
      <c r="K25" s="837">
        <f>VLOOKUP(A25,'[3]De Delegation'!$B$31:$U$184,20,0)</f>
        <v>0</v>
      </c>
      <c r="M25" s="837">
        <f t="shared" si="1"/>
        <v>0</v>
      </c>
      <c r="P25" s="11"/>
      <c r="Q25" s="338"/>
    </row>
    <row r="26" spans="1:17" ht="15" x14ac:dyDescent="0.25">
      <c r="A26" s="845">
        <v>8262024</v>
      </c>
      <c r="B26" s="846" t="s">
        <v>609</v>
      </c>
      <c r="C26" s="844">
        <v>2024</v>
      </c>
      <c r="D26" t="s">
        <v>598</v>
      </c>
      <c r="E26" t="s">
        <v>602</v>
      </c>
      <c r="F26" s="338">
        <f>IFERROR(VLOOKUP(A26,'[2]De-delegation Total'!$B$7:$I$111,8,0),0)</f>
        <v>0</v>
      </c>
      <c r="G26" s="338">
        <f>IFERROR(VLOOKUP(A26,'[2]De-delegation Total'!$B$7:$J$110,9,0),0)</f>
        <v>0</v>
      </c>
      <c r="H26" s="338">
        <f>IFERROR(VLOOKUP(A26,'[2]De-delegation Total'!$B$7:$K$110,10,0),0)</f>
        <v>0</v>
      </c>
      <c r="I26" s="338">
        <f t="shared" si="0"/>
        <v>0</v>
      </c>
      <c r="K26" s="837">
        <f>VLOOKUP(A26,'[3]De Delegation'!$B$31:$U$184,20,0)</f>
        <v>0</v>
      </c>
      <c r="M26" s="837">
        <f t="shared" si="1"/>
        <v>0</v>
      </c>
      <c r="Q26" s="338"/>
    </row>
    <row r="27" spans="1:17" ht="15" x14ac:dyDescent="0.25">
      <c r="A27" s="845">
        <v>8262285</v>
      </c>
      <c r="B27" s="846" t="s">
        <v>341</v>
      </c>
      <c r="C27" s="844">
        <v>2285</v>
      </c>
      <c r="D27" t="s">
        <v>598</v>
      </c>
      <c r="E27" t="s">
        <v>599</v>
      </c>
      <c r="F27" s="338">
        <f>IFERROR(VLOOKUP(A27,'[2]De-delegation Total'!$B$7:$I$111,8,0),0)</f>
        <v>1296.4439400159379</v>
      </c>
      <c r="G27" s="338">
        <f>IFERROR(VLOOKUP(A27,'[2]De-delegation Total'!$B$7:$J$110,9,0),0)</f>
        <v>5424.98</v>
      </c>
      <c r="H27" s="338">
        <f>IFERROR(VLOOKUP(A27,'[2]De-delegation Total'!$B$7:$K$110,10,0),0)</f>
        <v>6740.64</v>
      </c>
      <c r="I27" s="338">
        <f t="shared" si="0"/>
        <v>13462.063940015938</v>
      </c>
      <c r="K27" s="837">
        <f>VLOOKUP(A27,'[3]De Delegation'!$B$31:$U$184,20,0)</f>
        <v>13462.06</v>
      </c>
      <c r="M27" s="837">
        <f t="shared" si="1"/>
        <v>-3.9400159384967992E-3</v>
      </c>
      <c r="Q27" s="338"/>
    </row>
    <row r="28" spans="1:17" ht="15" x14ac:dyDescent="0.25">
      <c r="A28" s="845">
        <v>8262316</v>
      </c>
      <c r="B28" s="846" t="s">
        <v>342</v>
      </c>
      <c r="C28" s="844">
        <v>2316</v>
      </c>
      <c r="D28" t="s">
        <v>601</v>
      </c>
      <c r="E28" t="s">
        <v>599</v>
      </c>
      <c r="F28" s="338">
        <f>IFERROR(VLOOKUP(A28,'[2]De-delegation Total'!$B$7:$I$111,8,0),0)</f>
        <v>412.98012605346406</v>
      </c>
      <c r="G28" s="338">
        <f>IFERROR(VLOOKUP(A28,'[2]De-delegation Total'!$B$7:$J$110,9,0),0)</f>
        <v>1728.12</v>
      </c>
      <c r="H28" s="338">
        <f>IFERROR(VLOOKUP(A28,'[2]De-delegation Total'!$B$7:$K$110,10,0),0)</f>
        <v>2147.2199999999998</v>
      </c>
      <c r="I28" s="338">
        <f t="shared" si="0"/>
        <v>4288.3201260534643</v>
      </c>
      <c r="K28" s="837">
        <f>VLOOKUP(A28,'[3]De Delegation'!$B$31:$U$184,20,0)</f>
        <v>4288.3175000000001</v>
      </c>
      <c r="M28" s="837">
        <f t="shared" si="1"/>
        <v>-2.6260534641551203E-3</v>
      </c>
      <c r="Q28" s="338"/>
    </row>
    <row r="29" spans="1:17" ht="15" x14ac:dyDescent="0.25">
      <c r="A29" s="845">
        <v>8262323</v>
      </c>
      <c r="B29" s="846" t="s">
        <v>343</v>
      </c>
      <c r="C29" s="844">
        <v>2323</v>
      </c>
      <c r="D29" t="s">
        <v>598</v>
      </c>
      <c r="E29" t="s">
        <v>599</v>
      </c>
      <c r="F29" s="338">
        <f>IFERROR(VLOOKUP(A29,'[2]De-delegation Total'!$B$7:$I$111,8,0),0)</f>
        <v>1265.078360822004</v>
      </c>
      <c r="G29" s="338">
        <f>IFERROR(VLOOKUP(A29,'[2]De-delegation Total'!$B$7:$J$110,9,0),0)</f>
        <v>5293.74</v>
      </c>
      <c r="H29" s="338">
        <f>IFERROR(VLOOKUP(A29,'[2]De-delegation Total'!$B$7:$K$110,10,0),0)</f>
        <v>6577.5599999999995</v>
      </c>
      <c r="I29" s="338">
        <f t="shared" si="0"/>
        <v>13136.378360822004</v>
      </c>
      <c r="K29" s="837">
        <f>VLOOKUP(A29,'[3]De Delegation'!$B$31:$U$184,20,0)</f>
        <v>13136.365</v>
      </c>
      <c r="M29" s="837">
        <f t="shared" si="1"/>
        <v>-1.3360822003960493E-2</v>
      </c>
      <c r="Q29" s="338"/>
    </row>
    <row r="30" spans="1:17" ht="15" x14ac:dyDescent="0.25">
      <c r="A30" s="845">
        <v>8263376</v>
      </c>
      <c r="B30" s="846" t="s">
        <v>344</v>
      </c>
      <c r="C30" s="844">
        <v>3376</v>
      </c>
      <c r="D30" t="s">
        <v>598</v>
      </c>
      <c r="E30" t="s">
        <v>599</v>
      </c>
      <c r="F30" s="338">
        <f>IFERROR(VLOOKUP(A30,'[2]De-delegation Total'!$B$7:$I$111,8,0),0)</f>
        <v>2075.355823331965</v>
      </c>
      <c r="G30" s="338">
        <f>IFERROR(VLOOKUP(A30,'[2]De-delegation Total'!$B$7:$J$110,9,0),0)</f>
        <v>8684.35</v>
      </c>
      <c r="H30" s="338">
        <f>IFERROR(VLOOKUP(A30,'[2]De-delegation Total'!$B$7:$K$110,10,0),0)</f>
        <v>10790.46</v>
      </c>
      <c r="I30" s="338">
        <f t="shared" si="0"/>
        <v>21550.165823331965</v>
      </c>
      <c r="K30" s="837">
        <f>VLOOKUP(A30,'[3]De Delegation'!$B$31:$U$184,20,0)</f>
        <v>21550.1525</v>
      </c>
      <c r="M30" s="837">
        <f t="shared" si="1"/>
        <v>-1.3323331964784302E-2</v>
      </c>
      <c r="Q30" s="338"/>
    </row>
    <row r="31" spans="1:17" ht="15" x14ac:dyDescent="0.25">
      <c r="A31" s="845">
        <v>8262347</v>
      </c>
      <c r="B31" s="846" t="s">
        <v>345</v>
      </c>
      <c r="C31" s="844">
        <v>2347</v>
      </c>
      <c r="D31" t="s">
        <v>601</v>
      </c>
      <c r="E31" t="s">
        <v>599</v>
      </c>
      <c r="F31" s="338">
        <f>IFERROR(VLOOKUP(A31,'[2]De-delegation Total'!$B$7:$I$111,8,0),0)</f>
        <v>726.6359179928038</v>
      </c>
      <c r="G31" s="338">
        <f>IFERROR(VLOOKUP(A31,'[2]De-delegation Total'!$B$7:$J$110,9,0),0)</f>
        <v>3040.62</v>
      </c>
      <c r="H31" s="338">
        <f>IFERROR(VLOOKUP(A31,'[2]De-delegation Total'!$B$7:$K$110,10,0),0)</f>
        <v>3778.02</v>
      </c>
      <c r="I31" s="338">
        <f t="shared" si="0"/>
        <v>7545.2759179928034</v>
      </c>
      <c r="K31" s="837">
        <f>VLOOKUP(A31,'[3]De Delegation'!$B$31:$U$184,20,0)</f>
        <v>7545.2674999999999</v>
      </c>
      <c r="M31" s="837">
        <f t="shared" si="1"/>
        <v>-8.4179928035155172E-3</v>
      </c>
      <c r="Q31" s="338"/>
    </row>
    <row r="32" spans="1:17" ht="15" x14ac:dyDescent="0.25">
      <c r="A32" s="392">
        <v>8262303</v>
      </c>
      <c r="B32" s="847" t="s">
        <v>346</v>
      </c>
      <c r="C32" s="844">
        <v>2303</v>
      </c>
      <c r="D32" t="s">
        <v>598</v>
      </c>
      <c r="E32" t="s">
        <v>599</v>
      </c>
      <c r="F32" s="338">
        <f>IFERROR(VLOOKUP(A32,'[2]De-delegation Total'!$B$7:$I$111,8,0),0)</f>
        <v>1563.0513631643767</v>
      </c>
      <c r="G32" s="338">
        <f>IFERROR(VLOOKUP(A32,'[2]De-delegation Total'!$B$7:$J$110,9,0),0)</f>
        <v>6540.61</v>
      </c>
      <c r="H32" s="338">
        <f>IFERROR(VLOOKUP(A32,'[2]De-delegation Total'!$B$7:$K$110,10,0),0)</f>
        <v>8126.82</v>
      </c>
      <c r="I32" s="338">
        <f t="shared" si="0"/>
        <v>16230.481363164376</v>
      </c>
      <c r="K32" s="837">
        <f>VLOOKUP(A32,'[3]De Delegation'!$B$31:$U$184,20,0)</f>
        <v>16230.467499999999</v>
      </c>
      <c r="M32" s="837">
        <f t="shared" si="1"/>
        <v>-1.3863164376743953E-2</v>
      </c>
      <c r="Q32" s="338"/>
    </row>
    <row r="33" spans="1:17" ht="15" x14ac:dyDescent="0.25">
      <c r="A33" s="845">
        <v>8262337</v>
      </c>
      <c r="B33" s="846" t="s">
        <v>476</v>
      </c>
      <c r="C33" s="844">
        <v>2337</v>
      </c>
      <c r="D33" t="s">
        <v>598</v>
      </c>
      <c r="E33" t="s">
        <v>599</v>
      </c>
      <c r="F33" s="338">
        <f>IFERROR(VLOOKUP(A33,'[2]De-delegation Total'!$B$7:$I$111,8,0),0)</f>
        <v>1536.913380502765</v>
      </c>
      <c r="G33" s="338">
        <f>IFERROR(VLOOKUP(A33,'[2]De-delegation Total'!$B$7:$J$110,9,0),0)</f>
        <v>6431.23</v>
      </c>
      <c r="H33" s="338">
        <f>IFERROR(VLOOKUP(A33,'[2]De-delegation Total'!$B$7:$K$110,10,0),0)</f>
        <v>7990.92</v>
      </c>
      <c r="I33" s="338">
        <f t="shared" si="0"/>
        <v>15959.063380502765</v>
      </c>
      <c r="K33" s="837">
        <f>VLOOKUP(A33,'[3]De Delegation'!$B$31:$U$184,20,0)</f>
        <v>15959.055</v>
      </c>
      <c r="M33" s="837">
        <f t="shared" si="1"/>
        <v>-8.3805027643393259E-3</v>
      </c>
      <c r="Q33" s="338"/>
    </row>
    <row r="34" spans="1:17" ht="15" x14ac:dyDescent="0.25">
      <c r="A34" s="845">
        <v>8262272</v>
      </c>
      <c r="B34" s="846" t="s">
        <v>349</v>
      </c>
      <c r="C34" s="844">
        <v>2272</v>
      </c>
      <c r="D34" t="s">
        <v>601</v>
      </c>
      <c r="E34" t="s">
        <v>599</v>
      </c>
      <c r="F34" s="338">
        <f>IFERROR(VLOOKUP(A34,'[2]De-delegation Total'!$B$7:$I$111,8,0),0)</f>
        <v>475.71128444133205</v>
      </c>
      <c r="G34" s="338">
        <f>IFERROR(VLOOKUP(A34,'[2]De-delegation Total'!$B$7:$J$110,9,0),0)</f>
        <v>1990.62</v>
      </c>
      <c r="H34" s="338">
        <f>IFERROR(VLOOKUP(A34,'[2]De-delegation Total'!$B$7:$K$110,10,0),0)</f>
        <v>2473.38</v>
      </c>
      <c r="I34" s="338">
        <f t="shared" si="0"/>
        <v>4939.7112844413323</v>
      </c>
      <c r="K34" s="837">
        <f>VLOOKUP(A34,'[3]De Delegation'!$B$31:$U$184,20,0)</f>
        <v>4939.7074999999995</v>
      </c>
      <c r="M34" s="837">
        <f t="shared" si="1"/>
        <v>-3.7844413327547954E-3</v>
      </c>
      <c r="Q34" s="338"/>
    </row>
    <row r="35" spans="1:17" ht="15" x14ac:dyDescent="0.25">
      <c r="A35" s="845">
        <v>8262305</v>
      </c>
      <c r="B35" s="846" t="s">
        <v>350</v>
      </c>
      <c r="C35" s="844">
        <v>2305</v>
      </c>
      <c r="D35" t="s">
        <v>605</v>
      </c>
      <c r="E35" t="s">
        <v>599</v>
      </c>
      <c r="F35" s="338">
        <f>IFERROR(VLOOKUP(A35,'[2]De-delegation Total'!$B$7:$I$111,8,0),0)</f>
        <v>993.24334114124258</v>
      </c>
      <c r="G35" s="338">
        <f>IFERROR(VLOOKUP(A35,'[2]De-delegation Total'!$B$7:$J$110,9,0),0)</f>
        <v>4156.24</v>
      </c>
      <c r="H35" s="338">
        <f>IFERROR(VLOOKUP(A35,'[2]De-delegation Total'!$B$7:$K$110,10,0),0)</f>
        <v>5164.2</v>
      </c>
      <c r="I35" s="338">
        <f t="shared" si="0"/>
        <v>10313.683341141241</v>
      </c>
      <c r="K35" s="837">
        <f>VLOOKUP(A35,'[3]De Delegation'!$B$31:$U$184,20,0)</f>
        <v>10313.674999999999</v>
      </c>
      <c r="M35" s="837">
        <f t="shared" si="1"/>
        <v>-8.341141241544392E-3</v>
      </c>
      <c r="Q35" s="338"/>
    </row>
    <row r="36" spans="1:17" ht="15" x14ac:dyDescent="0.25">
      <c r="A36" s="845">
        <v>8262042</v>
      </c>
      <c r="B36" s="846" t="s">
        <v>351</v>
      </c>
      <c r="C36" s="844">
        <v>2042</v>
      </c>
      <c r="D36" t="s">
        <v>598</v>
      </c>
      <c r="E36" t="s">
        <v>599</v>
      </c>
      <c r="F36" s="338">
        <f>IFERROR(VLOOKUP(A36,'[2]De-delegation Total'!$B$7:$I$111,8,0),0)</f>
        <v>1472.8753229818165</v>
      </c>
      <c r="G36" s="338">
        <f>IFERROR(VLOOKUP(A36,'[2]De-delegation Total'!$B$7:$J$110,9,0),0)</f>
        <v>6163.26</v>
      </c>
      <c r="H36" s="338">
        <f>IFERROR(VLOOKUP(A36,'[2]De-delegation Total'!$B$7:$K$110,10,0),0)</f>
        <v>7657.9650000000001</v>
      </c>
      <c r="I36" s="338">
        <f t="shared" si="0"/>
        <v>15294.100322981816</v>
      </c>
      <c r="K36" s="837">
        <f>VLOOKUP(A36,'[3]De Delegation'!$B$31:$U$184,20,0)</f>
        <v>15294.094375000001</v>
      </c>
      <c r="M36" s="837">
        <f t="shared" si="1"/>
        <v>-5.947981815552339E-3</v>
      </c>
      <c r="Q36" s="338"/>
    </row>
    <row r="37" spans="1:17" ht="15" x14ac:dyDescent="0.25">
      <c r="A37" s="845">
        <v>8262043</v>
      </c>
      <c r="B37" s="846" t="s">
        <v>352</v>
      </c>
      <c r="C37" s="844">
        <v>2043</v>
      </c>
      <c r="D37" t="s">
        <v>601</v>
      </c>
      <c r="E37" t="s">
        <v>599</v>
      </c>
      <c r="F37" s="338">
        <f>IFERROR(VLOOKUP(A37,'[2]De-delegation Total'!$B$7:$I$111,8,0),0)</f>
        <v>820.73265557460581</v>
      </c>
      <c r="G37" s="338">
        <f>IFERROR(VLOOKUP(A37,'[2]De-delegation Total'!$B$7:$J$110,9,0),0)</f>
        <v>3434.37</v>
      </c>
      <c r="H37" s="338">
        <f>IFERROR(VLOOKUP(A37,'[2]De-delegation Total'!$B$7:$K$110,10,0),0)</f>
        <v>4267.26</v>
      </c>
      <c r="I37" s="338">
        <f t="shared" si="0"/>
        <v>8522.362655574605</v>
      </c>
      <c r="K37" s="837">
        <f>VLOOKUP(A37,'[3]De Delegation'!$B$31:$U$184,20,0)</f>
        <v>8522.3524999999991</v>
      </c>
      <c r="M37" s="837">
        <f t="shared" si="1"/>
        <v>-1.0155574605960282E-2</v>
      </c>
      <c r="Q37" s="338"/>
    </row>
    <row r="38" spans="1:17" ht="15" x14ac:dyDescent="0.25">
      <c r="A38" s="845">
        <v>8262324</v>
      </c>
      <c r="B38" s="846" t="s">
        <v>353</v>
      </c>
      <c r="C38" s="844">
        <v>2324</v>
      </c>
      <c r="D38" t="s">
        <v>601</v>
      </c>
      <c r="E38" t="s">
        <v>599</v>
      </c>
      <c r="F38" s="338">
        <f>IFERROR(VLOOKUP(A38,'[2]De-delegation Total'!$B$7:$I$111,8,0),0)</f>
        <v>407.7525295211417</v>
      </c>
      <c r="G38" s="338">
        <f>IFERROR(VLOOKUP(A38,'[2]De-delegation Total'!$B$7:$J$110,9,0),0)</f>
        <v>1706.25</v>
      </c>
      <c r="H38" s="338">
        <f>IFERROR(VLOOKUP(A38,'[2]De-delegation Total'!$B$7:$K$110,10,0),0)</f>
        <v>2120.04</v>
      </c>
      <c r="I38" s="338">
        <f t="shared" si="0"/>
        <v>4234.0425295211417</v>
      </c>
      <c r="K38" s="837">
        <f>VLOOKUP(A38,'[3]De Delegation'!$B$31:$U$184,20,0)</f>
        <v>4234.0349999999999</v>
      </c>
      <c r="M38" s="837">
        <f t="shared" si="1"/>
        <v>-7.5295211418051622E-3</v>
      </c>
      <c r="Q38" s="338"/>
    </row>
    <row r="39" spans="1:17" ht="15" x14ac:dyDescent="0.25">
      <c r="A39" s="845">
        <v>8262331</v>
      </c>
      <c r="B39" s="846" t="s">
        <v>610</v>
      </c>
      <c r="C39" s="844"/>
      <c r="D39" t="s">
        <v>605</v>
      </c>
      <c r="E39" t="s">
        <v>602</v>
      </c>
      <c r="F39" s="338">
        <f>IFERROR(VLOOKUP(A39,'[2]De-delegation Total'!$B$7:$I$111,8,0),0)</f>
        <v>0</v>
      </c>
      <c r="G39" s="338">
        <f>IFERROR(VLOOKUP(A39,'[2]De-delegation Total'!$B$7:$J$110,9,0),0)</f>
        <v>0</v>
      </c>
      <c r="H39" s="338">
        <f>IFERROR(VLOOKUP(A39,'[2]De-delegation Total'!$B$7:$K$110,10,0),0)</f>
        <v>0</v>
      </c>
      <c r="I39" s="338">
        <f t="shared" si="0"/>
        <v>0</v>
      </c>
      <c r="K39" s="837">
        <f>VLOOKUP(A39,'[3]De Delegation'!$B$31:$U$184,20,0)</f>
        <v>0</v>
      </c>
      <c r="M39" s="837">
        <f t="shared" si="1"/>
        <v>0</v>
      </c>
      <c r="Q39" s="338"/>
    </row>
    <row r="40" spans="1:17" ht="15" x14ac:dyDescent="0.25">
      <c r="A40" s="845">
        <v>8262349</v>
      </c>
      <c r="B40" s="846" t="s">
        <v>611</v>
      </c>
      <c r="C40" s="844"/>
      <c r="D40" t="s">
        <v>601</v>
      </c>
      <c r="E40" t="s">
        <v>602</v>
      </c>
      <c r="F40" s="338">
        <f>IFERROR(VLOOKUP(A40,'[2]De-delegation Total'!$B$7:$I$111,8,0),0)</f>
        <v>0</v>
      </c>
      <c r="G40" s="338">
        <f>IFERROR(VLOOKUP(A40,'[2]De-delegation Total'!$B$7:$J$110,9,0),0)</f>
        <v>0</v>
      </c>
      <c r="H40" s="338">
        <f>IFERROR(VLOOKUP(A40,'[2]De-delegation Total'!$B$7:$K$110,10,0),0)</f>
        <v>0</v>
      </c>
      <c r="I40" s="338">
        <f t="shared" si="0"/>
        <v>0</v>
      </c>
      <c r="K40" s="837">
        <f>VLOOKUP(A40,'[3]De Delegation'!$B$31:$U$184,20,0)</f>
        <v>0</v>
      </c>
      <c r="M40" s="837">
        <f t="shared" si="1"/>
        <v>0</v>
      </c>
      <c r="Q40" s="338"/>
    </row>
    <row r="41" spans="1:17" ht="15" x14ac:dyDescent="0.25">
      <c r="A41" s="845">
        <v>8262334</v>
      </c>
      <c r="B41" s="846" t="s">
        <v>612</v>
      </c>
      <c r="C41" s="844"/>
      <c r="D41" t="s">
        <v>601</v>
      </c>
      <c r="E41" t="s">
        <v>602</v>
      </c>
      <c r="F41" s="338">
        <f>IFERROR(VLOOKUP(A41,'[2]De-delegation Total'!$B$7:$I$111,8,0),0)</f>
        <v>0</v>
      </c>
      <c r="G41" s="338">
        <f>IFERROR(VLOOKUP(A41,'[2]De-delegation Total'!$B$7:$J$110,9,0),0)</f>
        <v>0</v>
      </c>
      <c r="H41" s="338">
        <f>IFERROR(VLOOKUP(A41,'[2]De-delegation Total'!$B$7:$K$110,10,0),0)</f>
        <v>0</v>
      </c>
      <c r="I41" s="338">
        <f t="shared" si="0"/>
        <v>0</v>
      </c>
      <c r="K41" s="837">
        <f>VLOOKUP(A41,'[3]De Delegation'!$B$31:$U$184,20,0)</f>
        <v>0</v>
      </c>
      <c r="M41" s="837">
        <f t="shared" si="1"/>
        <v>0</v>
      </c>
      <c r="Q41" s="338"/>
    </row>
    <row r="42" spans="1:17" ht="15" x14ac:dyDescent="0.25">
      <c r="A42" s="845">
        <v>8262031</v>
      </c>
      <c r="B42" s="846" t="s">
        <v>613</v>
      </c>
      <c r="C42" s="844"/>
      <c r="D42" t="s">
        <v>598</v>
      </c>
      <c r="E42" t="s">
        <v>602</v>
      </c>
      <c r="F42" s="338">
        <f>IFERROR(VLOOKUP(A42,'[2]De-delegation Total'!$B$7:$I$111,8,0),0)</f>
        <v>0</v>
      </c>
      <c r="G42" s="338">
        <f>IFERROR(VLOOKUP(A42,'[2]De-delegation Total'!$B$7:$J$110,9,0),0)</f>
        <v>0</v>
      </c>
      <c r="H42" s="338">
        <f>IFERROR(VLOOKUP(A42,'[2]De-delegation Total'!$B$7:$K$110,10,0),0)</f>
        <v>0</v>
      </c>
      <c r="I42" s="338">
        <f t="shared" si="0"/>
        <v>0</v>
      </c>
      <c r="K42" s="837">
        <f>VLOOKUP(A42,'[3]De Delegation'!$B$31:$U$184,20,0)</f>
        <v>0</v>
      </c>
      <c r="M42" s="837">
        <f t="shared" si="1"/>
        <v>0</v>
      </c>
      <c r="Q42" s="338"/>
    </row>
    <row r="43" spans="1:17" ht="15" x14ac:dyDescent="0.25">
      <c r="A43" s="845">
        <v>8262006</v>
      </c>
      <c r="B43" s="846" t="s">
        <v>354</v>
      </c>
      <c r="C43" s="844">
        <v>2006</v>
      </c>
      <c r="D43" t="s">
        <v>601</v>
      </c>
      <c r="E43" t="s">
        <v>599</v>
      </c>
      <c r="F43" s="338">
        <f>IFERROR(VLOOKUP(A43,'[2]De-delegation Total'!$B$7:$I$111,8,0),0)</f>
        <v>580.26321508777869</v>
      </c>
      <c r="G43" s="338">
        <f>IFERROR(VLOOKUP(A43,'[2]De-delegation Total'!$B$7:$J$110,9,0),0)</f>
        <v>2428.12</v>
      </c>
      <c r="H43" s="338">
        <f>IFERROR(VLOOKUP(A43,'[2]De-delegation Total'!$B$7:$K$110,10,0),0)</f>
        <v>3016.98</v>
      </c>
      <c r="I43" s="338">
        <f t="shared" si="0"/>
        <v>6025.3632150877784</v>
      </c>
      <c r="K43" s="837">
        <f>VLOOKUP(A43,'[3]De Delegation'!$B$31:$U$184,20,0)</f>
        <v>6025.3575000000001</v>
      </c>
      <c r="M43" s="837">
        <f t="shared" si="1"/>
        <v>-5.7150877782987664E-3</v>
      </c>
      <c r="Q43" s="338"/>
    </row>
    <row r="44" spans="1:17" ht="15" x14ac:dyDescent="0.25">
      <c r="A44" s="845">
        <v>8262004</v>
      </c>
      <c r="B44" s="846" t="s">
        <v>614</v>
      </c>
      <c r="C44" s="844"/>
      <c r="D44" t="s">
        <v>598</v>
      </c>
      <c r="E44" t="s">
        <v>602</v>
      </c>
      <c r="F44" s="338">
        <f>IFERROR(VLOOKUP(A44,'[2]De-delegation Total'!$B$7:$I$111,8,0),0)</f>
        <v>0</v>
      </c>
      <c r="G44" s="338">
        <f>IFERROR(VLOOKUP(A44,'[2]De-delegation Total'!$B$7:$J$110,9,0),0)</f>
        <v>0</v>
      </c>
      <c r="H44" s="338">
        <f>IFERROR(VLOOKUP(A44,'[2]De-delegation Total'!$B$7:$K$110,10,0),0)</f>
        <v>0</v>
      </c>
      <c r="I44" s="338">
        <f t="shared" si="0"/>
        <v>0</v>
      </c>
      <c r="K44" s="837">
        <f>VLOOKUP(A44,'[3]De Delegation'!$B$31:$U$184,20,0)</f>
        <v>0</v>
      </c>
      <c r="M44" s="837">
        <f t="shared" si="1"/>
        <v>0</v>
      </c>
      <c r="Q44" s="338"/>
    </row>
    <row r="45" spans="1:17" ht="15" x14ac:dyDescent="0.25">
      <c r="A45" s="845">
        <v>8262350</v>
      </c>
      <c r="B45" s="846" t="s">
        <v>615</v>
      </c>
      <c r="C45" s="844"/>
      <c r="D45" t="s">
        <v>601</v>
      </c>
      <c r="E45" t="s">
        <v>602</v>
      </c>
      <c r="F45" s="338">
        <f>IFERROR(VLOOKUP(A45,'[2]De-delegation Total'!$B$7:$I$111,8,0),0)</f>
        <v>0</v>
      </c>
      <c r="G45" s="338">
        <f>IFERROR(VLOOKUP(A45,'[2]De-delegation Total'!$B$7:$J$110,9,0),0)</f>
        <v>0</v>
      </c>
      <c r="H45" s="338">
        <f>IFERROR(VLOOKUP(A45,'[2]De-delegation Total'!$B$7:$K$110,10,0),0)</f>
        <v>0</v>
      </c>
      <c r="I45" s="338">
        <f t="shared" si="0"/>
        <v>0</v>
      </c>
      <c r="K45" s="837">
        <f>VLOOKUP(A45,'[3]De Delegation'!$B$31:$U$184,20,0)</f>
        <v>0</v>
      </c>
      <c r="M45" s="837">
        <f t="shared" si="1"/>
        <v>0</v>
      </c>
      <c r="P45" s="11"/>
      <c r="Q45" s="338"/>
    </row>
    <row r="46" spans="1:17" ht="15" x14ac:dyDescent="0.25">
      <c r="A46" s="845">
        <v>8261003</v>
      </c>
      <c r="B46" s="846" t="s">
        <v>355</v>
      </c>
      <c r="C46" s="844">
        <v>1003</v>
      </c>
      <c r="F46" s="338">
        <f>IFERROR(VLOOKUP(A46,'[2]De-delegation Total'!$B$7:$I$111,8,0),0)</f>
        <v>0</v>
      </c>
      <c r="G46" s="338">
        <f>IFERROR(VLOOKUP(A46,'[2]De-delegation Total'!$B$7:$J$110,9,0),0)</f>
        <v>0</v>
      </c>
      <c r="H46" s="338">
        <f>IFERROR(VLOOKUP(A46,'[2]De-delegation Total'!$B$7:$K$110,10,0),0)</f>
        <v>0</v>
      </c>
      <c r="I46" s="338">
        <v>0</v>
      </c>
      <c r="K46" s="837">
        <f>IFERROR(VLOOKUP(A46,'[3]De Delegation'!$B$31:$U$184,20,0),0)</f>
        <v>0</v>
      </c>
      <c r="M46" s="837">
        <f t="shared" si="1"/>
        <v>0</v>
      </c>
      <c r="Q46" s="338"/>
    </row>
    <row r="47" spans="1:17" ht="15" x14ac:dyDescent="0.25">
      <c r="A47" s="845">
        <v>8262025</v>
      </c>
      <c r="B47" s="846" t="s">
        <v>616</v>
      </c>
      <c r="C47" s="844"/>
      <c r="D47" t="s">
        <v>598</v>
      </c>
      <c r="E47" t="s">
        <v>602</v>
      </c>
      <c r="F47" s="338">
        <f>IFERROR(VLOOKUP(A47,'[2]De-delegation Total'!$B$7:$I$111,8,0),0)</f>
        <v>0</v>
      </c>
      <c r="G47" s="338">
        <f>IFERROR(VLOOKUP(A47,'[2]De-delegation Total'!$B$7:$J$110,9,0),0)</f>
        <v>0</v>
      </c>
      <c r="H47" s="338">
        <f>IFERROR(VLOOKUP(A47,'[2]De-delegation Total'!$B$7:$K$110,10,0),0)</f>
        <v>0</v>
      </c>
      <c r="I47" s="338">
        <f t="shared" ref="I47:I56" si="2">SUM(F47:H47)</f>
        <v>0</v>
      </c>
      <c r="K47" s="837">
        <f>VLOOKUP(A47,'[3]De Delegation'!$B$31:$U$184,20,0)</f>
        <v>0</v>
      </c>
      <c r="M47" s="837">
        <f t="shared" si="1"/>
        <v>0</v>
      </c>
      <c r="P47" s="11"/>
      <c r="Q47" s="338"/>
    </row>
    <row r="48" spans="1:17" ht="15" x14ac:dyDescent="0.25">
      <c r="A48" s="845">
        <v>8262026</v>
      </c>
      <c r="B48" s="846" t="s">
        <v>617</v>
      </c>
      <c r="C48" s="844"/>
      <c r="D48" t="s">
        <v>598</v>
      </c>
      <c r="E48" t="s">
        <v>602</v>
      </c>
      <c r="F48" s="338">
        <f>IFERROR(VLOOKUP(A48,'[2]De-delegation Total'!$B$7:$I$111,8,0),0)</f>
        <v>0</v>
      </c>
      <c r="G48" s="338">
        <f>IFERROR(VLOOKUP(A48,'[2]De-delegation Total'!$B$7:$J$110,9,0),0)</f>
        <v>0</v>
      </c>
      <c r="H48" s="338">
        <f>IFERROR(VLOOKUP(A48,'[2]De-delegation Total'!$B$7:$K$110,10,0),0)</f>
        <v>0</v>
      </c>
      <c r="I48" s="338">
        <f t="shared" si="2"/>
        <v>0</v>
      </c>
      <c r="K48" s="837">
        <f>VLOOKUP(A48,'[3]De Delegation'!$B$31:$U$184,20,0)</f>
        <v>0</v>
      </c>
      <c r="M48" s="837">
        <f t="shared" si="1"/>
        <v>0</v>
      </c>
      <c r="Q48" s="338"/>
    </row>
    <row r="49" spans="1:18" ht="15" x14ac:dyDescent="0.25">
      <c r="A49" s="845">
        <v>8262067</v>
      </c>
      <c r="B49" s="846" t="s">
        <v>618</v>
      </c>
      <c r="C49" s="844"/>
      <c r="D49" t="s">
        <v>598</v>
      </c>
      <c r="E49" t="s">
        <v>602</v>
      </c>
      <c r="F49" s="338">
        <f>IFERROR(VLOOKUP(A49,'[2]De-delegation Total'!$B$7:$I$111,8,0),0)</f>
        <v>0</v>
      </c>
      <c r="G49" s="338">
        <f>IFERROR(VLOOKUP(A49,'[2]De-delegation Total'!$B$7:$J$110,9,0),0)</f>
        <v>0</v>
      </c>
      <c r="H49" s="338">
        <f>IFERROR(VLOOKUP(A49,'[2]De-delegation Total'!$B$7:$K$110,10,0),0)</f>
        <v>0</v>
      </c>
      <c r="I49" s="338">
        <f t="shared" si="2"/>
        <v>0</v>
      </c>
      <c r="K49" s="837">
        <f>VLOOKUP(A49,'[3]De Delegation'!$B$31:$U$184,20,0)</f>
        <v>0</v>
      </c>
      <c r="M49" s="837">
        <f t="shared" si="1"/>
        <v>0</v>
      </c>
      <c r="P49" s="11"/>
      <c r="Q49" s="338"/>
    </row>
    <row r="50" spans="1:18" ht="15" x14ac:dyDescent="0.25">
      <c r="A50" s="845">
        <v>8262007</v>
      </c>
      <c r="B50" s="846" t="s">
        <v>356</v>
      </c>
      <c r="C50" s="844">
        <v>2007</v>
      </c>
      <c r="D50" t="s">
        <v>598</v>
      </c>
      <c r="E50" t="s">
        <v>599</v>
      </c>
      <c r="F50" s="338">
        <f>IFERROR(VLOOKUP(A50,'[2]De-delegation Total'!$B$7:$I$111,8,0),0)</f>
        <v>1829.6587863128157</v>
      </c>
      <c r="G50" s="338">
        <f>IFERROR(VLOOKUP(A50,'[2]De-delegation Total'!$B$7:$J$110,9,0),0)</f>
        <v>7656.23</v>
      </c>
      <c r="H50" s="338">
        <f>IFERROR(VLOOKUP(A50,'[2]De-delegation Total'!$B$7:$K$110,10,0),0)</f>
        <v>9513</v>
      </c>
      <c r="I50" s="338">
        <f t="shared" si="2"/>
        <v>18998.888786312815</v>
      </c>
      <c r="K50" s="837">
        <f>VLOOKUP(A50,'[3]De Delegation'!$B$31:$U$184,20,0)</f>
        <v>18998.875</v>
      </c>
      <c r="M50" s="837">
        <f t="shared" si="1"/>
        <v>-1.3786312814772828E-2</v>
      </c>
      <c r="P50" s="11"/>
      <c r="Q50" s="338"/>
    </row>
    <row r="51" spans="1:18" ht="15" x14ac:dyDescent="0.25">
      <c r="A51" s="845">
        <v>8262506</v>
      </c>
      <c r="B51" s="846" t="s">
        <v>357</v>
      </c>
      <c r="C51" s="844">
        <v>2506</v>
      </c>
      <c r="D51" t="s">
        <v>601</v>
      </c>
      <c r="E51" t="s">
        <v>599</v>
      </c>
      <c r="F51" s="338">
        <f>IFERROR(VLOOKUP(A51,'[2]De-delegation Total'!$B$7:$I$111,8,0),0)</f>
        <v>930.51218275337476</v>
      </c>
      <c r="G51" s="338">
        <f>IFERROR(VLOOKUP(A51,'[2]De-delegation Total'!$B$7:$J$110,9,0),0)</f>
        <v>3893.74</v>
      </c>
      <c r="H51" s="338">
        <f>IFERROR(VLOOKUP(A51,'[2]De-delegation Total'!$B$7:$K$110,10,0),0)</f>
        <v>4838.04</v>
      </c>
      <c r="I51" s="338">
        <f t="shared" si="2"/>
        <v>9662.2921827533755</v>
      </c>
      <c r="K51" s="837">
        <f>VLOOKUP(A51,'[3]De Delegation'!$B$31:$U$184,20,0)</f>
        <v>9662.2849999999999</v>
      </c>
      <c r="M51" s="837">
        <f t="shared" si="1"/>
        <v>-7.1827533756732009E-3</v>
      </c>
      <c r="Q51" s="338"/>
    </row>
    <row r="52" spans="1:18" ht="15" x14ac:dyDescent="0.25">
      <c r="A52" s="845">
        <v>8262332</v>
      </c>
      <c r="B52" s="846" t="s">
        <v>619</v>
      </c>
      <c r="C52" s="844"/>
      <c r="D52" t="s">
        <v>605</v>
      </c>
      <c r="E52" t="s">
        <v>602</v>
      </c>
      <c r="F52" s="338">
        <f>IFERROR(VLOOKUP(A52,'[2]De-delegation Total'!$B$7:$I$111,8,0),0)</f>
        <v>0</v>
      </c>
      <c r="G52" s="338">
        <f>IFERROR(VLOOKUP(A52,'[2]De-delegation Total'!$B$7:$J$110,9,0),0)</f>
        <v>0</v>
      </c>
      <c r="H52" s="338">
        <f>IFERROR(VLOOKUP(A52,'[2]De-delegation Total'!$B$7:$K$110,10,0),0)</f>
        <v>0</v>
      </c>
      <c r="I52" s="338">
        <f t="shared" si="2"/>
        <v>0</v>
      </c>
      <c r="K52" s="837">
        <f>VLOOKUP(A52,'[3]De Delegation'!$B$31:$U$184,20,0)</f>
        <v>0</v>
      </c>
      <c r="M52" s="837">
        <f t="shared" si="1"/>
        <v>0</v>
      </c>
      <c r="Q52" s="338"/>
    </row>
    <row r="53" spans="1:18" ht="15" x14ac:dyDescent="0.25">
      <c r="A53" s="845">
        <v>8262001</v>
      </c>
      <c r="B53" s="846" t="s">
        <v>620</v>
      </c>
      <c r="C53" s="844"/>
      <c r="D53" t="s">
        <v>601</v>
      </c>
      <c r="E53" t="s">
        <v>602</v>
      </c>
      <c r="F53" s="338">
        <f>IFERROR(VLOOKUP(A53,'[2]De-delegation Total'!$B$7:$I$111,8,0),0)</f>
        <v>0</v>
      </c>
      <c r="G53" s="338">
        <f>IFERROR(VLOOKUP(A53,'[2]De-delegation Total'!$B$7:$J$110,9,0),0)</f>
        <v>0</v>
      </c>
      <c r="H53" s="338">
        <f>IFERROR(VLOOKUP(A53,'[2]De-delegation Total'!$B$7:$K$110,10,0),0)</f>
        <v>0</v>
      </c>
      <c r="I53" s="338">
        <f t="shared" si="2"/>
        <v>0</v>
      </c>
      <c r="K53" s="837">
        <f>VLOOKUP(A53,'[3]De Delegation'!$B$31:$U$184,20,0)</f>
        <v>0</v>
      </c>
      <c r="M53" s="837">
        <f t="shared" si="1"/>
        <v>0</v>
      </c>
      <c r="Q53" s="338"/>
    </row>
    <row r="54" spans="1:18" ht="15" x14ac:dyDescent="0.25">
      <c r="A54" s="845">
        <v>8262016</v>
      </c>
      <c r="B54" s="846" t="s">
        <v>621</v>
      </c>
      <c r="C54" s="844"/>
      <c r="D54" t="s">
        <v>598</v>
      </c>
      <c r="E54" t="s">
        <v>602</v>
      </c>
      <c r="F54" s="338">
        <f>IFERROR(VLOOKUP(A54,'[2]De-delegation Total'!$B$7:$I$111,8,0),0)</f>
        <v>0</v>
      </c>
      <c r="G54" s="338">
        <f>IFERROR(VLOOKUP(A54,'[2]De-delegation Total'!$B$7:$J$110,9,0),0)</f>
        <v>0</v>
      </c>
      <c r="H54" s="338">
        <f>IFERROR(VLOOKUP(A54,'[2]De-delegation Total'!$B$7:$K$110,10,0),0)</f>
        <v>0</v>
      </c>
      <c r="I54" s="338">
        <f t="shared" si="2"/>
        <v>0</v>
      </c>
      <c r="K54" s="837">
        <f>VLOOKUP(A54,'[3]De Delegation'!$B$31:$U$184,20,0)</f>
        <v>0</v>
      </c>
      <c r="M54" s="837">
        <f t="shared" si="1"/>
        <v>0</v>
      </c>
      <c r="Q54" s="338"/>
    </row>
    <row r="55" spans="1:18" ht="15" x14ac:dyDescent="0.25">
      <c r="A55" s="845">
        <v>8262008</v>
      </c>
      <c r="B55" s="846" t="s">
        <v>622</v>
      </c>
      <c r="C55" s="844"/>
      <c r="D55" t="s">
        <v>598</v>
      </c>
      <c r="E55" t="s">
        <v>602</v>
      </c>
      <c r="F55" s="338">
        <f>IFERROR(VLOOKUP(A55,'[2]De-delegation Total'!$B$7:$I$111,8,0),0)</f>
        <v>0</v>
      </c>
      <c r="G55" s="338">
        <f>IFERROR(VLOOKUP(A55,'[2]De-delegation Total'!$B$7:$J$110,9,0),0)</f>
        <v>0</v>
      </c>
      <c r="H55" s="338">
        <f>IFERROR(VLOOKUP(A55,'[2]De-delegation Total'!$B$7:$K$110,10,0),0)</f>
        <v>0</v>
      </c>
      <c r="I55" s="338">
        <f t="shared" si="2"/>
        <v>0</v>
      </c>
      <c r="K55" s="837">
        <f>VLOOKUP(A55,'[3]De Delegation'!$B$31:$U$184,20,0)</f>
        <v>0</v>
      </c>
      <c r="M55" s="837">
        <f t="shared" si="1"/>
        <v>0</v>
      </c>
      <c r="Q55" s="338"/>
    </row>
    <row r="56" spans="1:18" ht="15" x14ac:dyDescent="0.25">
      <c r="A56" s="845">
        <v>8262027</v>
      </c>
      <c r="B56" s="846" t="s">
        <v>623</v>
      </c>
      <c r="C56" s="844"/>
      <c r="D56" t="s">
        <v>601</v>
      </c>
      <c r="E56" t="s">
        <v>602</v>
      </c>
      <c r="F56" s="338">
        <f>IFERROR(VLOOKUP(A56,'[2]De-delegation Total'!$B$7:$I$111,8,0),0)</f>
        <v>0</v>
      </c>
      <c r="G56" s="338">
        <f>IFERROR(VLOOKUP(A56,'[2]De-delegation Total'!$B$7:$J$110,9,0),0)</f>
        <v>0</v>
      </c>
      <c r="H56" s="338">
        <f>IFERROR(VLOOKUP(A56,'[2]De-delegation Total'!$B$7:$K$110,10,0),0)</f>
        <v>0</v>
      </c>
      <c r="I56" s="338">
        <f t="shared" si="2"/>
        <v>0</v>
      </c>
      <c r="K56" s="837">
        <f>VLOOKUP(A56,'[3]De Delegation'!$B$31:$U$184,20,0)</f>
        <v>0</v>
      </c>
      <c r="M56" s="837">
        <f t="shared" si="1"/>
        <v>0</v>
      </c>
      <c r="Q56" s="338"/>
    </row>
    <row r="57" spans="1:18" ht="15" x14ac:dyDescent="0.25">
      <c r="A57" s="845">
        <v>8261007</v>
      </c>
      <c r="B57" s="846" t="s">
        <v>358</v>
      </c>
      <c r="C57" s="844">
        <v>1007</v>
      </c>
      <c r="F57" s="338">
        <f>IFERROR(VLOOKUP(A57,'[2]De-delegation Total'!$B$7:$I$111,8,0),0)</f>
        <v>0</v>
      </c>
      <c r="G57" s="338">
        <f>IFERROR(VLOOKUP(A57,'[2]De-delegation Total'!$B$7:$J$110,9,0),0)</f>
        <v>0</v>
      </c>
      <c r="H57" s="338">
        <f>IFERROR(VLOOKUP(A57,'[2]De-delegation Total'!$B$7:$K$110,10,0),0)</f>
        <v>0</v>
      </c>
      <c r="I57" s="338">
        <v>0</v>
      </c>
      <c r="K57" s="837">
        <f>IFERROR(VLOOKUP(A57,'[3]De Delegation'!$B$31:$U$184,20,0),0)</f>
        <v>0</v>
      </c>
      <c r="M57" s="837">
        <f t="shared" si="1"/>
        <v>0</v>
      </c>
      <c r="Q57" s="338"/>
    </row>
    <row r="58" spans="1:18" ht="15" x14ac:dyDescent="0.25">
      <c r="A58" s="845">
        <v>8262076</v>
      </c>
      <c r="B58" s="846" t="s">
        <v>624</v>
      </c>
      <c r="C58" s="844"/>
      <c r="D58" t="s">
        <v>598</v>
      </c>
      <c r="E58" t="s">
        <v>602</v>
      </c>
      <c r="F58" s="338">
        <f>IFERROR(VLOOKUP(A58,'[2]De-delegation Total'!$B$7:$I$111,8,0),0)</f>
        <v>0</v>
      </c>
      <c r="G58" s="338">
        <f>IFERROR(VLOOKUP(A58,'[2]De-delegation Total'!$B$7:$J$110,9,0),0)</f>
        <v>0</v>
      </c>
      <c r="H58" s="338">
        <f>IFERROR(VLOOKUP(A58,'[2]De-delegation Total'!$B$7:$K$110,10,0),0)</f>
        <v>0</v>
      </c>
      <c r="I58" s="338">
        <f t="shared" ref="I58:I73" si="3">SUM(F58:H58)</f>
        <v>0</v>
      </c>
      <c r="K58" s="837">
        <f>VLOOKUP(A58,'[3]De Delegation'!$B$31:$U$184,20,0)</f>
        <v>0</v>
      </c>
      <c r="M58" s="837">
        <f t="shared" si="1"/>
        <v>0</v>
      </c>
      <c r="Q58" s="338"/>
    </row>
    <row r="59" spans="1:18" ht="15" x14ac:dyDescent="0.25">
      <c r="A59" s="845">
        <v>8262020</v>
      </c>
      <c r="B59" s="846" t="s">
        <v>625</v>
      </c>
      <c r="C59" s="844"/>
      <c r="D59" t="s">
        <v>598</v>
      </c>
      <c r="E59" t="s">
        <v>602</v>
      </c>
      <c r="F59" s="338">
        <f>IFERROR(VLOOKUP(A59,'[2]De-delegation Total'!$B$7:$I$111,8,0),0)</f>
        <v>0</v>
      </c>
      <c r="G59" s="338">
        <f>IFERROR(VLOOKUP(A59,'[2]De-delegation Total'!$B$7:$J$110,9,0),0)</f>
        <v>0</v>
      </c>
      <c r="H59" s="338">
        <f>IFERROR(VLOOKUP(A59,'[2]De-delegation Total'!$B$7:$K$110,10,0),0)</f>
        <v>0</v>
      </c>
      <c r="I59" s="338">
        <f t="shared" si="3"/>
        <v>0</v>
      </c>
      <c r="K59" s="837">
        <f>VLOOKUP(A59,'[3]De Delegation'!$B$31:$U$184,20,0)</f>
        <v>0</v>
      </c>
      <c r="M59" s="837">
        <f t="shared" si="1"/>
        <v>0</v>
      </c>
      <c r="Q59" s="338"/>
    </row>
    <row r="60" spans="1:18" ht="15" x14ac:dyDescent="0.25">
      <c r="A60" s="845">
        <v>8263003</v>
      </c>
      <c r="B60" s="846" t="s">
        <v>359</v>
      </c>
      <c r="C60" s="844">
        <v>3003</v>
      </c>
      <c r="D60" s="11" t="s">
        <v>601</v>
      </c>
      <c r="E60" t="s">
        <v>599</v>
      </c>
      <c r="F60" s="338">
        <f>IFERROR(VLOOKUP(A60,'[2]De-delegation Total'!$B$7:$I$111,8,0),0)</f>
        <v>36.593175726256305</v>
      </c>
      <c r="G60" s="338">
        <f>IFERROR(VLOOKUP(A60,'[2]De-delegation Total'!$B$7:$J$110,9,0),0)</f>
        <v>153.12</v>
      </c>
      <c r="H60" s="338">
        <f>IFERROR(VLOOKUP(A60,'[2]De-delegation Total'!$B$7:$K$110,10,0),0)</f>
        <v>190.26</v>
      </c>
      <c r="I60" s="338">
        <f t="shared" si="3"/>
        <v>379.97317572625627</v>
      </c>
      <c r="K60" s="837">
        <f>VLOOKUP(A60,'[3]De Delegation'!$B$31:$U$184,20,0)</f>
        <v>379.97749999999996</v>
      </c>
      <c r="M60" s="837">
        <f t="shared" si="1"/>
        <v>4.3242737436912648E-3</v>
      </c>
      <c r="Q60" s="338"/>
    </row>
    <row r="61" spans="1:18" ht="15" x14ac:dyDescent="0.25">
      <c r="A61" s="845">
        <v>8263390</v>
      </c>
      <c r="B61" s="846" t="s">
        <v>506</v>
      </c>
      <c r="C61" s="844">
        <v>3390</v>
      </c>
      <c r="D61" s="11" t="s">
        <v>598</v>
      </c>
      <c r="E61" t="s">
        <v>599</v>
      </c>
      <c r="F61" s="338">
        <f>IFERROR(VLOOKUP(A61,'[2]De-delegation Total'!$B$7:$I$111,8,0),0)</f>
        <v>3110.419936731786</v>
      </c>
      <c r="G61" s="338">
        <f>IFERROR(VLOOKUP(A61,'[2]De-delegation Total'!$B$7:$J$110,9,0),0)</f>
        <v>13015.59</v>
      </c>
      <c r="H61" s="338">
        <f>IFERROR(VLOOKUP(A61,'[2]De-delegation Total'!$B$7:$K$110,10,0),0)</f>
        <v>16172.1</v>
      </c>
      <c r="I61" s="338">
        <f t="shared" si="3"/>
        <v>32298.109936731787</v>
      </c>
      <c r="K61" s="837">
        <f>VLOOKUP(A61,'[3]De Delegation'!$B$31:$U$184,20,0)</f>
        <v>32298.087499999998</v>
      </c>
      <c r="M61" s="837">
        <f t="shared" si="1"/>
        <v>-2.2436731789639452E-2</v>
      </c>
      <c r="Q61" s="338"/>
    </row>
    <row r="62" spans="1:18" ht="15" x14ac:dyDescent="0.25">
      <c r="A62" s="845">
        <v>8263004</v>
      </c>
      <c r="B62" s="846" t="s">
        <v>362</v>
      </c>
      <c r="C62" s="844">
        <v>3004</v>
      </c>
      <c r="D62" t="s">
        <v>601</v>
      </c>
      <c r="E62" t="s">
        <v>599</v>
      </c>
      <c r="F62" s="338">
        <f>IFERROR(VLOOKUP(A62,'[2]De-delegation Total'!$B$7:$I$111,8,0),0)</f>
        <v>156.8278959696699</v>
      </c>
      <c r="G62" s="338">
        <f>IFERROR(VLOOKUP(A62,'[2]De-delegation Total'!$B$7:$J$110,9,0),0)</f>
        <v>656.25</v>
      </c>
      <c r="H62" s="338">
        <f>IFERROR(VLOOKUP(A62,'[2]De-delegation Total'!$B$7:$K$110,10,0),0)</f>
        <v>815.4</v>
      </c>
      <c r="I62" s="338">
        <f t="shared" si="3"/>
        <v>1628.47789596967</v>
      </c>
      <c r="K62" s="837">
        <f>VLOOKUP(A62,'[3]De Delegation'!$B$31:$U$184,20,0)</f>
        <v>1628.4749999999999</v>
      </c>
      <c r="M62" s="837">
        <f t="shared" si="1"/>
        <v>-2.8959696701349458E-3</v>
      </c>
      <c r="Q62" s="338"/>
    </row>
    <row r="63" spans="1:18" ht="15" x14ac:dyDescent="0.25">
      <c r="A63" s="845">
        <v>8262062</v>
      </c>
      <c r="B63" s="846" t="s">
        <v>363</v>
      </c>
      <c r="C63" s="844">
        <v>2062</v>
      </c>
      <c r="D63" t="s">
        <v>601</v>
      </c>
      <c r="E63" t="s">
        <v>599</v>
      </c>
      <c r="F63" s="338">
        <f>IFERROR(VLOOKUP(A63,'[2]De-delegation Total'!$B$7:$I$111,8,0),0)</f>
        <v>773.68428678370481</v>
      </c>
      <c r="G63" s="338">
        <f>IFERROR(VLOOKUP(A63,'[2]De-delegation Total'!$B$7:$J$110,9,0),0)</f>
        <v>3237.49</v>
      </c>
      <c r="H63" s="338">
        <f>IFERROR(VLOOKUP(A63,'[2]De-delegation Total'!$B$7:$K$110,10,0),0)</f>
        <v>4022.64</v>
      </c>
      <c r="I63" s="338">
        <f t="shared" si="3"/>
        <v>8033.814286783705</v>
      </c>
      <c r="K63" s="837">
        <f>VLOOKUP(A63,'[3]De Delegation'!$B$31:$U$184,20,0)</f>
        <v>8033.8099999999995</v>
      </c>
      <c r="M63" s="837">
        <f t="shared" si="1"/>
        <v>-4.2867837055382552E-3</v>
      </c>
      <c r="Q63" s="338"/>
    </row>
    <row r="64" spans="1:18" ht="15.75" thickBot="1" x14ac:dyDescent="0.3">
      <c r="A64" s="845">
        <v>8262082</v>
      </c>
      <c r="B64" s="846" t="s">
        <v>626</v>
      </c>
      <c r="C64" s="844"/>
      <c r="D64" t="s">
        <v>601</v>
      </c>
      <c r="E64" t="s">
        <v>602</v>
      </c>
      <c r="F64" s="338">
        <f>IFERROR(VLOOKUP(A64,'[2]De-delegation Total'!$B$7:$I$111,8,0),0)</f>
        <v>0</v>
      </c>
      <c r="G64" s="338">
        <f>IFERROR(VLOOKUP(A64,'[2]De-delegation Total'!$B$7:$J$110,9,0),0)</f>
        <v>0</v>
      </c>
      <c r="H64" s="338">
        <f>IFERROR(VLOOKUP(A64,'[2]De-delegation Total'!$B$7:$K$110,10,0),0)</f>
        <v>0</v>
      </c>
      <c r="I64" s="338">
        <f t="shared" si="3"/>
        <v>0</v>
      </c>
      <c r="K64" s="837">
        <f>VLOOKUP(A64,'[3]De Delegation'!$B$31:$U$184,20,0)</f>
        <v>0</v>
      </c>
      <c r="M64" s="837">
        <f t="shared" si="1"/>
        <v>0</v>
      </c>
      <c r="Q64" s="338"/>
      <c r="R64" s="848">
        <f>SUM(R7:R63)</f>
        <v>0</v>
      </c>
    </row>
    <row r="65" spans="1:17" ht="15" x14ac:dyDescent="0.25">
      <c r="A65" s="845">
        <v>8262281</v>
      </c>
      <c r="B65" s="846" t="s">
        <v>627</v>
      </c>
      <c r="C65" s="844"/>
      <c r="D65" s="27" t="s">
        <v>605</v>
      </c>
      <c r="E65" s="27" t="s">
        <v>602</v>
      </c>
      <c r="F65" s="338">
        <f>IFERROR(VLOOKUP(A65,'[2]De-delegation Total'!$B$7:$I$111,8,0),0)</f>
        <v>0</v>
      </c>
      <c r="G65" s="338">
        <f>IFERROR(VLOOKUP(A65,'[2]De-delegation Total'!$B$7:$J$110,9,0),0)</f>
        <v>0</v>
      </c>
      <c r="H65" s="338">
        <f>IFERROR(VLOOKUP(A65,'[2]De-delegation Total'!$B$7:$K$110,10,0),0)</f>
        <v>0</v>
      </c>
      <c r="I65" s="338">
        <f t="shared" si="3"/>
        <v>0</v>
      </c>
      <c r="K65" s="837">
        <f>VLOOKUP(A65,'[3]De Delegation'!$B$31:$U$184,20,0)</f>
        <v>0</v>
      </c>
      <c r="M65" s="837">
        <f t="shared" si="1"/>
        <v>0</v>
      </c>
      <c r="Q65" s="338"/>
    </row>
    <row r="66" spans="1:17" ht="15" x14ac:dyDescent="0.25">
      <c r="A66" s="845">
        <v>8262019</v>
      </c>
      <c r="B66" s="846" t="s">
        <v>628</v>
      </c>
      <c r="C66" s="844"/>
      <c r="D66" t="s">
        <v>605</v>
      </c>
      <c r="E66" t="s">
        <v>602</v>
      </c>
      <c r="F66" s="338">
        <f>IFERROR(VLOOKUP(A66,'[2]De-delegation Total'!$B$7:$I$111,8,0),0)</f>
        <v>0</v>
      </c>
      <c r="G66" s="338">
        <f>IFERROR(VLOOKUP(A66,'[2]De-delegation Total'!$B$7:$J$110,9,0),0)</f>
        <v>0</v>
      </c>
      <c r="H66" s="338">
        <f>IFERROR(VLOOKUP(A66,'[2]De-delegation Total'!$B$7:$K$110,10,0),0)</f>
        <v>0</v>
      </c>
      <c r="I66" s="338">
        <f t="shared" si="3"/>
        <v>0</v>
      </c>
      <c r="K66" s="837">
        <f>VLOOKUP(A66,'[3]De Delegation'!$B$31:$U$184,20,0)</f>
        <v>0</v>
      </c>
      <c r="M66" s="837">
        <f t="shared" si="1"/>
        <v>0</v>
      </c>
      <c r="Q66" s="338"/>
    </row>
    <row r="67" spans="1:17" ht="15" x14ac:dyDescent="0.25">
      <c r="A67" s="845">
        <v>8263388</v>
      </c>
      <c r="B67" s="846" t="s">
        <v>629</v>
      </c>
      <c r="C67" s="844"/>
      <c r="D67" t="s">
        <v>598</v>
      </c>
      <c r="E67" t="s">
        <v>602</v>
      </c>
      <c r="F67" s="338">
        <f>IFERROR(VLOOKUP(A67,'[2]De-delegation Total'!$B$7:$I$111,8,0),0)</f>
        <v>0</v>
      </c>
      <c r="G67" s="338">
        <f>IFERROR(VLOOKUP(A67,'[2]De-delegation Total'!$B$7:$J$110,9,0),0)</f>
        <v>0</v>
      </c>
      <c r="H67" s="338">
        <f>IFERROR(VLOOKUP(A67,'[2]De-delegation Total'!$B$7:$K$110,10,0),0)</f>
        <v>0</v>
      </c>
      <c r="I67" s="338">
        <f t="shared" si="3"/>
        <v>0</v>
      </c>
      <c r="K67" s="837">
        <f>VLOOKUP(A67,'[3]De Delegation'!$B$31:$U$184,20,0)</f>
        <v>0</v>
      </c>
      <c r="M67" s="837">
        <f t="shared" si="1"/>
        <v>0</v>
      </c>
      <c r="Q67" s="338"/>
    </row>
    <row r="68" spans="1:17" ht="15" x14ac:dyDescent="0.25">
      <c r="A68" s="845">
        <v>8262247</v>
      </c>
      <c r="B68" s="846" t="s">
        <v>364</v>
      </c>
      <c r="C68" s="844">
        <v>2247</v>
      </c>
      <c r="D68" t="s">
        <v>601</v>
      </c>
      <c r="E68" t="s">
        <v>599</v>
      </c>
      <c r="F68" s="338">
        <f>IFERROR(VLOOKUP(A68,'[2]De-delegation Total'!$B$7:$I$111,8,0),0)</f>
        <v>595.94600468474562</v>
      </c>
      <c r="G68" s="338">
        <f>IFERROR(VLOOKUP(A68,'[2]De-delegation Total'!$B$7:$J$110,9,0),0)</f>
        <v>2493.7399999999998</v>
      </c>
      <c r="H68" s="338">
        <f>IFERROR(VLOOKUP(A68,'[2]De-delegation Total'!$B$7:$K$110,10,0),0)</f>
        <v>3098.52</v>
      </c>
      <c r="I68" s="338">
        <f t="shared" si="3"/>
        <v>6188.2060046847455</v>
      </c>
      <c r="K68" s="837">
        <f>VLOOKUP(A68,'[3]De Delegation'!$B$31:$U$184,20,0)</f>
        <v>6188.2049999999999</v>
      </c>
      <c r="M68" s="837">
        <f t="shared" si="1"/>
        <v>-1.0046847455669194E-3</v>
      </c>
      <c r="O68" s="338"/>
      <c r="Q68" s="338"/>
    </row>
    <row r="69" spans="1:17" ht="15" x14ac:dyDescent="0.25">
      <c r="A69" s="845">
        <v>8262002</v>
      </c>
      <c r="B69" s="846" t="s">
        <v>365</v>
      </c>
      <c r="C69" s="844">
        <v>2002</v>
      </c>
      <c r="D69" t="s">
        <v>598</v>
      </c>
      <c r="E69" t="s">
        <v>599</v>
      </c>
      <c r="F69" s="338">
        <f>IFERROR(VLOOKUP(A69,'[2]De-delegation Total'!$B$7:$I$111,8,0),0)</f>
        <v>2979.7300234237282</v>
      </c>
      <c r="G69" s="338">
        <f>IFERROR(VLOOKUP(A69,'[2]De-delegation Total'!$B$7:$J$110,9,0),0)</f>
        <v>12468.72</v>
      </c>
      <c r="H69" s="338">
        <f>IFERROR(VLOOKUP(A69,'[2]De-delegation Total'!$B$7:$K$110,10,0),0)</f>
        <v>15492.6</v>
      </c>
      <c r="I69" s="338">
        <f t="shared" si="3"/>
        <v>30941.050023423726</v>
      </c>
      <c r="K69" s="837">
        <f>VLOOKUP(A69,'[3]De Delegation'!$B$31:$U$184,20,0)</f>
        <v>30941.024999999998</v>
      </c>
      <c r="M69" s="837">
        <f t="shared" si="1"/>
        <v>-2.5023423728271155E-2</v>
      </c>
      <c r="O69" s="338"/>
      <c r="Q69" s="338"/>
    </row>
    <row r="70" spans="1:17" ht="15" x14ac:dyDescent="0.25">
      <c r="A70" s="845">
        <v>8262322</v>
      </c>
      <c r="B70" s="846" t="s">
        <v>366</v>
      </c>
      <c r="C70" s="844">
        <v>2322</v>
      </c>
      <c r="D70" t="s">
        <v>601</v>
      </c>
      <c r="E70" t="s">
        <v>599</v>
      </c>
      <c r="F70" s="338">
        <f>IFERROR(VLOOKUP(A70,'[2]De-delegation Total'!$B$7:$I$111,8,0),0)</f>
        <v>303.20059887469517</v>
      </c>
      <c r="G70" s="338">
        <f>IFERROR(VLOOKUP(A70,'[2]De-delegation Total'!$B$7:$J$110,9,0),0)</f>
        <v>1268.75</v>
      </c>
      <c r="H70" s="338">
        <f>IFERROR(VLOOKUP(A70,'[2]De-delegation Total'!$B$7:$K$110,10,0),0)</f>
        <v>1576.44</v>
      </c>
      <c r="I70" s="338">
        <f t="shared" si="3"/>
        <v>3148.3905988746951</v>
      </c>
      <c r="K70" s="837">
        <f>VLOOKUP(A70,'[3]De Delegation'!$B$31:$U$184,20,0)</f>
        <v>3148.3849999999998</v>
      </c>
      <c r="M70" s="837">
        <f t="shared" ref="M70:M104" si="4">K70-I70</f>
        <v>-5.5988746953516966E-3</v>
      </c>
      <c r="O70" s="338"/>
      <c r="Q70" s="338"/>
    </row>
    <row r="71" spans="1:17" ht="15" x14ac:dyDescent="0.25">
      <c r="A71" s="845">
        <v>8263392</v>
      </c>
      <c r="B71" s="846" t="s">
        <v>630</v>
      </c>
      <c r="C71" s="844"/>
      <c r="D71" t="s">
        <v>598</v>
      </c>
      <c r="E71" t="s">
        <v>602</v>
      </c>
      <c r="F71" s="338">
        <f>IFERROR(VLOOKUP(A71,'[2]De-delegation Total'!$B$7:$I$111,8,0),0)</f>
        <v>0</v>
      </c>
      <c r="G71" s="338">
        <f>IFERROR(VLOOKUP(A71,'[2]De-delegation Total'!$B$7:$J$110,9,0),0)</f>
        <v>0</v>
      </c>
      <c r="H71" s="338">
        <f>IFERROR(VLOOKUP(A71,'[2]De-delegation Total'!$B$7:$K$110,10,0),0)</f>
        <v>0</v>
      </c>
      <c r="I71" s="338">
        <f t="shared" si="3"/>
        <v>0</v>
      </c>
      <c r="K71" s="837">
        <f>VLOOKUP(A71,'[3]De Delegation'!$B$31:$U$184,20,0)</f>
        <v>0</v>
      </c>
      <c r="M71" s="837">
        <f t="shared" si="4"/>
        <v>0</v>
      </c>
      <c r="O71" s="338"/>
      <c r="Q71" s="338"/>
    </row>
    <row r="72" spans="1:17" ht="15" x14ac:dyDescent="0.25">
      <c r="A72" s="845">
        <v>8265406</v>
      </c>
      <c r="B72" s="846" t="s">
        <v>367</v>
      </c>
      <c r="C72" s="844">
        <v>5406</v>
      </c>
      <c r="D72" t="s">
        <v>631</v>
      </c>
      <c r="E72" t="s">
        <v>599</v>
      </c>
      <c r="F72" s="338">
        <f>IFERROR(VLOOKUP(A72,'[2]De-delegation Total'!$B$7:$I$111,8,0),0)</f>
        <v>0</v>
      </c>
      <c r="G72" s="338">
        <f>IFERROR(VLOOKUP(A72,'[2]De-delegation Total'!$B$7:$J$110,9,0),0)</f>
        <v>22706.19</v>
      </c>
      <c r="H72" s="338">
        <f>IFERROR(VLOOKUP(A72,'[2]De-delegation Total'!$B$7:$K$110,10,0),0)</f>
        <v>0</v>
      </c>
      <c r="I72" s="338">
        <f t="shared" si="3"/>
        <v>22706.19</v>
      </c>
      <c r="K72" s="837">
        <f>VLOOKUP(A72,'[3]De Delegation'!$B$31:$U$184,20,0)</f>
        <v>22706.146199999999</v>
      </c>
      <c r="M72" s="837">
        <f t="shared" si="4"/>
        <v>-4.379999999946449E-2</v>
      </c>
      <c r="Q72" s="338"/>
    </row>
    <row r="73" spans="1:17" ht="15" x14ac:dyDescent="0.25">
      <c r="A73" s="845">
        <v>8265208</v>
      </c>
      <c r="B73" s="846" t="s">
        <v>632</v>
      </c>
      <c r="C73" s="844"/>
      <c r="D73" t="s">
        <v>598</v>
      </c>
      <c r="E73" t="s">
        <v>602</v>
      </c>
      <c r="F73" s="338">
        <f>IFERROR(VLOOKUP(A73,'[2]De-delegation Total'!$B$7:$I$111,8,0),0)</f>
        <v>0</v>
      </c>
      <c r="G73" s="338">
        <f>IFERROR(VLOOKUP(A73,'[2]De-delegation Total'!$B$7:$J$110,9,0),0)</f>
        <v>0</v>
      </c>
      <c r="H73" s="338">
        <f>IFERROR(VLOOKUP(A73,'[2]De-delegation Total'!$B$7:$K$110,10,0),0)</f>
        <v>0</v>
      </c>
      <c r="I73" s="338">
        <f t="shared" si="3"/>
        <v>0</v>
      </c>
      <c r="K73" s="837">
        <f>VLOOKUP(A73,'[3]De Delegation'!$B$31:$U$184,20,0)</f>
        <v>0</v>
      </c>
      <c r="M73" s="837">
        <f t="shared" si="4"/>
        <v>0</v>
      </c>
      <c r="O73" s="338"/>
      <c r="Q73" s="338"/>
    </row>
    <row r="74" spans="1:17" ht="15" x14ac:dyDescent="0.25">
      <c r="A74" s="845">
        <v>8267015</v>
      </c>
      <c r="B74" s="846" t="s">
        <v>369</v>
      </c>
      <c r="C74" s="844">
        <v>7015</v>
      </c>
      <c r="F74" s="338">
        <f>IFERROR(VLOOKUP(A74,'[2]De-delegation Total'!$B$7:$I$111,8,0),0)</f>
        <v>0</v>
      </c>
      <c r="G74" s="338">
        <f>IFERROR(VLOOKUP(A74,'[2]De-delegation Total'!$B$7:$J$110,9,0),0)</f>
        <v>0</v>
      </c>
      <c r="H74" s="338">
        <f>IFERROR(VLOOKUP(A74,'[2]De-delegation Total'!$B$7:$K$110,10,0),0)</f>
        <v>0</v>
      </c>
      <c r="I74" s="338">
        <v>0</v>
      </c>
      <c r="K74" s="837">
        <f>IFERROR(VLOOKUP(A74,'[3]De Delegation'!$B$31:$U$184,20,0),0)</f>
        <v>0</v>
      </c>
      <c r="M74" s="837">
        <f t="shared" si="4"/>
        <v>0</v>
      </c>
      <c r="Q74" s="338"/>
    </row>
    <row r="75" spans="1:17" ht="15.75" thickBot="1" x14ac:dyDescent="0.3">
      <c r="A75" s="845">
        <v>8262112</v>
      </c>
      <c r="B75" s="846" t="s">
        <v>370</v>
      </c>
      <c r="C75" s="844">
        <v>2112</v>
      </c>
      <c r="D75" t="s">
        <v>601</v>
      </c>
      <c r="E75" t="s">
        <v>599</v>
      </c>
      <c r="F75" s="338">
        <f>IFERROR(VLOOKUP(A75,'[2]De-delegation Total'!$B$7:$I$111,8,0),0)</f>
        <v>789.36707638067173</v>
      </c>
      <c r="G75" s="338">
        <f>IFERROR(VLOOKUP(A75,'[2]De-delegation Total'!$B$7:$J$110,9,0),0)</f>
        <v>3303.12</v>
      </c>
      <c r="H75" s="338">
        <f>IFERROR(VLOOKUP(A75,'[2]De-delegation Total'!$B$7:$K$110,10,0),0)</f>
        <v>4104.18</v>
      </c>
      <c r="I75" s="338">
        <f>SUM(F75:H75)</f>
        <v>8196.6670763806724</v>
      </c>
      <c r="K75" s="837">
        <f>VLOOKUP(A75,'[3]De Delegation'!$B$31:$U$184,20,0)</f>
        <v>8196.6574999999993</v>
      </c>
      <c r="M75" s="837">
        <f t="shared" si="4"/>
        <v>-9.576380673024687E-3</v>
      </c>
      <c r="N75" s="849"/>
      <c r="O75" s="849"/>
      <c r="Q75" s="338"/>
    </row>
    <row r="76" spans="1:17" ht="15" x14ac:dyDescent="0.25">
      <c r="A76" s="845">
        <v>8262319</v>
      </c>
      <c r="B76" s="846" t="s">
        <v>633</v>
      </c>
      <c r="C76" s="844"/>
      <c r="D76" t="s">
        <v>601</v>
      </c>
      <c r="E76" t="s">
        <v>602</v>
      </c>
      <c r="F76" s="338">
        <f>IFERROR(VLOOKUP(A76,'[2]De-delegation Total'!$B$7:$I$111,8,0),0)</f>
        <v>0</v>
      </c>
      <c r="G76" s="338">
        <f>IFERROR(VLOOKUP(A76,'[2]De-delegation Total'!$B$7:$J$110,9,0),0)</f>
        <v>0</v>
      </c>
      <c r="H76" s="338">
        <f>IFERROR(VLOOKUP(A76,'[2]De-delegation Total'!$B$7:$K$110,10,0),0)</f>
        <v>0</v>
      </c>
      <c r="I76" s="338">
        <f>SUM(F76:H76)</f>
        <v>0</v>
      </c>
      <c r="K76" s="837">
        <f>VLOOKUP(A76,'[3]De Delegation'!$B$31:$U$184,20,0)</f>
        <v>0</v>
      </c>
      <c r="M76" s="837">
        <f t="shared" si="4"/>
        <v>0</v>
      </c>
      <c r="Q76" s="338"/>
    </row>
    <row r="77" spans="1:17" ht="15" x14ac:dyDescent="0.25">
      <c r="A77" s="845">
        <v>8263005</v>
      </c>
      <c r="B77" s="846" t="s">
        <v>371</v>
      </c>
      <c r="C77" s="844">
        <v>3005</v>
      </c>
      <c r="D77" t="s">
        <v>601</v>
      </c>
      <c r="E77" t="s">
        <v>599</v>
      </c>
      <c r="F77" s="338">
        <f>IFERROR(VLOOKUP(A77,'[2]De-delegation Total'!$B$7:$I$111,8,0),0)</f>
        <v>104.55193064644659</v>
      </c>
      <c r="G77" s="338">
        <f>IFERROR(VLOOKUP(A77,'[2]De-delegation Total'!$B$7:$J$110,9,0),0)</f>
        <v>437.5</v>
      </c>
      <c r="H77" s="338">
        <f>IFERROR(VLOOKUP(A77,'[2]De-delegation Total'!$B$7:$K$110,10,0),0)</f>
        <v>543.6</v>
      </c>
      <c r="I77" s="338">
        <f>SUM(F77:H77)</f>
        <v>1085.6519306464465</v>
      </c>
      <c r="K77" s="837">
        <f>VLOOKUP(A77,'[3]De Delegation'!$B$31:$U$184,20,0)</f>
        <v>1085.6500000000001</v>
      </c>
      <c r="M77" s="837">
        <f t="shared" si="4"/>
        <v>-1.9306464464534656E-3</v>
      </c>
      <c r="Q77" s="338"/>
    </row>
    <row r="78" spans="1:17" ht="15" x14ac:dyDescent="0.25">
      <c r="A78" s="845">
        <v>8267026</v>
      </c>
      <c r="B78" s="846" t="s">
        <v>372</v>
      </c>
      <c r="C78" s="844">
        <v>7026</v>
      </c>
      <c r="F78" s="338">
        <f>IFERROR(VLOOKUP(A78,'[2]De-delegation Total'!$B$7:$I$111,8,0),0)</f>
        <v>0</v>
      </c>
      <c r="G78" s="338">
        <f>IFERROR(VLOOKUP(A78,'[2]De-delegation Total'!$B$7:$J$110,9,0),0)</f>
        <v>0</v>
      </c>
      <c r="H78" s="338">
        <f>IFERROR(VLOOKUP(A78,'[2]De-delegation Total'!$B$7:$K$110,10,0),0)</f>
        <v>0</v>
      </c>
      <c r="I78" s="338">
        <v>0</v>
      </c>
      <c r="K78" s="837">
        <f>IFERROR(VLOOKUP(A78,'[3]De Delegation'!$B$31:$U$184,20,0),0)</f>
        <v>0</v>
      </c>
      <c r="M78" s="837">
        <f t="shared" si="4"/>
        <v>0</v>
      </c>
      <c r="Q78" s="338"/>
    </row>
    <row r="79" spans="1:17" ht="15" x14ac:dyDescent="0.25">
      <c r="A79" s="845">
        <v>8262299</v>
      </c>
      <c r="B79" s="846" t="s">
        <v>538</v>
      </c>
      <c r="C79" s="844">
        <v>2299</v>
      </c>
      <c r="D79" t="s">
        <v>605</v>
      </c>
      <c r="E79" t="s">
        <v>599</v>
      </c>
      <c r="F79" s="338">
        <f>IFERROR(VLOOKUP(A79,'[2]De-delegation Total'!$B$7:$I$111,8,0),0)</f>
        <v>904.3742000917631</v>
      </c>
      <c r="G79" s="338">
        <f>IFERROR(VLOOKUP(A79,'[2]De-delegation Total'!$B$7:$J$110,9,0),0)</f>
        <v>3784.36</v>
      </c>
      <c r="H79" s="338">
        <f>IFERROR(VLOOKUP(A79,'[2]De-delegation Total'!$B$7:$K$110,10,0),0)</f>
        <v>4702.1400000000003</v>
      </c>
      <c r="I79" s="338">
        <f t="shared" ref="I79:I91" si="5">SUM(F79:H79)</f>
        <v>9390.8742000917628</v>
      </c>
      <c r="K79" s="837">
        <f>VLOOKUP(A79,'[3]De Delegation'!$B$31:$U$184,20,0)</f>
        <v>9390.8724999999995</v>
      </c>
      <c r="M79" s="837">
        <f t="shared" si="4"/>
        <v>-1.7000917632685741E-3</v>
      </c>
      <c r="Q79" s="338"/>
    </row>
    <row r="80" spans="1:17" ht="15" x14ac:dyDescent="0.25">
      <c r="A80" s="845">
        <v>8263066</v>
      </c>
      <c r="B80" s="846" t="s">
        <v>394</v>
      </c>
      <c r="C80" s="844">
        <v>3066</v>
      </c>
      <c r="D80" t="s">
        <v>601</v>
      </c>
      <c r="E80" t="s">
        <v>599</v>
      </c>
      <c r="F80" s="338">
        <f>IFERROR(VLOOKUP(A80,'[2]De-delegation Total'!$B$7:$I$111,8,0),0)</f>
        <v>0</v>
      </c>
      <c r="G80" s="338">
        <f>IFERROR(VLOOKUP(A80,'[2]De-delegation Total'!$B$7:$J$110,9,0),0)</f>
        <v>0</v>
      </c>
      <c r="H80" s="338">
        <f>IFERROR(VLOOKUP(A80,'[2]De-delegation Total'!$B$7:$K$110,10,0),0)</f>
        <v>0</v>
      </c>
      <c r="I80" s="338">
        <f t="shared" si="5"/>
        <v>0</v>
      </c>
      <c r="K80" s="837">
        <f>IFERROR(VLOOKUP(A80,'[3]De Delegation'!$B$31:$U$184,20,0),0)</f>
        <v>0</v>
      </c>
      <c r="M80" s="837">
        <f t="shared" si="4"/>
        <v>0</v>
      </c>
      <c r="Q80" s="338"/>
    </row>
    <row r="81" spans="1:17" ht="15" x14ac:dyDescent="0.25">
      <c r="A81" s="845">
        <v>8263383</v>
      </c>
      <c r="B81" s="846" t="s">
        <v>395</v>
      </c>
      <c r="C81" s="844">
        <v>3383</v>
      </c>
      <c r="D81" t="s">
        <v>598</v>
      </c>
      <c r="E81" t="s">
        <v>599</v>
      </c>
      <c r="F81" s="338">
        <f>IFERROR(VLOOKUP(A81,'[2]De-delegation Total'!$B$7:$I$111,8,0),0)</f>
        <v>1939.4383134915845</v>
      </c>
      <c r="G81" s="338">
        <f>IFERROR(VLOOKUP(A81,'[2]De-delegation Total'!$B$7:$J$110,9,0),0)</f>
        <v>8115.6</v>
      </c>
      <c r="H81" s="338">
        <v>0</v>
      </c>
      <c r="I81" s="338">
        <f t="shared" si="5"/>
        <v>10055.038313491585</v>
      </c>
      <c r="K81" s="837">
        <f>VLOOKUP(A81,'[3]De Delegation'!$B$31:$U$184,20,0)</f>
        <v>20138.807499999999</v>
      </c>
      <c r="M81" s="837">
        <f t="shared" si="4"/>
        <v>10083.769186508414</v>
      </c>
      <c r="P81" t="s">
        <v>1005</v>
      </c>
      <c r="Q81" s="338"/>
    </row>
    <row r="82" spans="1:17" ht="15" x14ac:dyDescent="0.25">
      <c r="A82" s="845">
        <v>8262029</v>
      </c>
      <c r="B82" s="846" t="s">
        <v>634</v>
      </c>
      <c r="C82" s="844"/>
      <c r="D82" t="s">
        <v>605</v>
      </c>
      <c r="E82" t="s">
        <v>602</v>
      </c>
      <c r="F82" s="338">
        <f>IFERROR(VLOOKUP(A82,'[2]De-delegation Total'!$B$7:$I$111,8,0),0)</f>
        <v>0</v>
      </c>
      <c r="G82" s="338">
        <f>IFERROR(VLOOKUP(A82,'[2]De-delegation Total'!$B$7:$J$110,9,0),0)</f>
        <v>0</v>
      </c>
      <c r="H82" s="338">
        <f>IFERROR(VLOOKUP(A82,'[2]De-delegation Total'!$B$7:$K$110,10,0),0)</f>
        <v>0</v>
      </c>
      <c r="I82" s="338">
        <f t="shared" si="5"/>
        <v>0</v>
      </c>
      <c r="K82" s="837">
        <f>VLOOKUP(A82,'[3]De Delegation'!$B$31:$U$184,20,0)</f>
        <v>0</v>
      </c>
      <c r="M82" s="837">
        <f t="shared" si="4"/>
        <v>0</v>
      </c>
      <c r="Q82" s="338"/>
    </row>
    <row r="83" spans="1:17" ht="15" x14ac:dyDescent="0.25">
      <c r="A83" s="845">
        <v>8263379</v>
      </c>
      <c r="B83" s="846" t="s">
        <v>396</v>
      </c>
      <c r="C83" s="844">
        <v>3379</v>
      </c>
      <c r="D83" t="s">
        <v>598</v>
      </c>
      <c r="E83" t="s">
        <v>599</v>
      </c>
      <c r="F83" s="338">
        <f>IFERROR(VLOOKUP(A83,'[2]De-delegation Total'!$B$7:$I$111,8,0),0)</f>
        <v>1719.8792591340466</v>
      </c>
      <c r="G83" s="338">
        <f>IFERROR(VLOOKUP(A83,'[2]De-delegation Total'!$B$7:$J$110,9,0),0)</f>
        <v>7196.85</v>
      </c>
      <c r="H83" s="338">
        <v>0</v>
      </c>
      <c r="I83" s="338">
        <f t="shared" si="5"/>
        <v>8916.7292591340465</v>
      </c>
      <c r="K83" s="837">
        <f>VLOOKUP(A83,'[3]De Delegation'!$B$31:$U$184,20,0)</f>
        <v>17858.942500000001</v>
      </c>
      <c r="M83" s="837">
        <f t="shared" si="4"/>
        <v>8942.2132408659545</v>
      </c>
      <c r="P83" t="s">
        <v>1005</v>
      </c>
      <c r="Q83" s="338"/>
    </row>
    <row r="84" spans="1:17" ht="15" x14ac:dyDescent="0.25">
      <c r="A84" s="845">
        <v>8263058</v>
      </c>
      <c r="B84" s="846" t="s">
        <v>635</v>
      </c>
      <c r="C84" s="844"/>
      <c r="D84" t="s">
        <v>598</v>
      </c>
      <c r="E84" t="s">
        <v>602</v>
      </c>
      <c r="F84" s="338">
        <f>IFERROR(VLOOKUP(A84,'[2]De-delegation Total'!$B$7:$I$111,8,0),0)</f>
        <v>0</v>
      </c>
      <c r="G84" s="338">
        <f>IFERROR(VLOOKUP(A84,'[2]De-delegation Total'!$B$7:$J$110,9,0),0)</f>
        <v>0</v>
      </c>
      <c r="H84" s="338">
        <f>IFERROR(VLOOKUP(A84,'[2]De-delegation Total'!$B$7:$K$110,10,0),0)</f>
        <v>0</v>
      </c>
      <c r="I84" s="338">
        <f t="shared" si="5"/>
        <v>0</v>
      </c>
      <c r="K84" s="837">
        <f>VLOOKUP(A84,'[3]De Delegation'!$B$31:$U$184,20,0)</f>
        <v>0</v>
      </c>
      <c r="M84" s="837">
        <f t="shared" si="4"/>
        <v>0</v>
      </c>
      <c r="Q84" s="338"/>
    </row>
    <row r="85" spans="1:17" ht="15" x14ac:dyDescent="0.25">
      <c r="A85" s="845">
        <v>8263378</v>
      </c>
      <c r="B85" s="846" t="s">
        <v>397</v>
      </c>
      <c r="C85" s="844">
        <v>3378</v>
      </c>
      <c r="D85" t="s">
        <v>598</v>
      </c>
      <c r="E85" t="s">
        <v>599</v>
      </c>
      <c r="F85" s="338">
        <f>IFERROR(VLOOKUP(A85,'[2]De-delegation Total'!$B$7:$I$111,8,0),0)</f>
        <v>1813.9759967158484</v>
      </c>
      <c r="G85" s="338">
        <f>IFERROR(VLOOKUP(A85,'[2]De-delegation Total'!$B$7:$J$110,9,0),0)</f>
        <v>7590.6</v>
      </c>
      <c r="H85" s="338">
        <v>0</v>
      </c>
      <c r="I85" s="338">
        <f t="shared" si="5"/>
        <v>9404.5759967158483</v>
      </c>
      <c r="K85" s="837">
        <f>VLOOKUP(A85,'[3]De Delegation'!$B$31:$U$184,20,0)</f>
        <v>18836.0275</v>
      </c>
      <c r="M85" s="837">
        <f t="shared" si="4"/>
        <v>9431.4515032841518</v>
      </c>
      <c r="P85" t="s">
        <v>603</v>
      </c>
      <c r="Q85" s="338"/>
    </row>
    <row r="86" spans="1:17" ht="15" x14ac:dyDescent="0.25">
      <c r="A86" s="845">
        <v>8264702</v>
      </c>
      <c r="B86" s="846" t="s">
        <v>398</v>
      </c>
      <c r="C86" s="844">
        <v>4702</v>
      </c>
      <c r="D86" t="s">
        <v>631</v>
      </c>
      <c r="E86" t="s">
        <v>599</v>
      </c>
      <c r="F86" s="338">
        <f>IFERROR(VLOOKUP(A86,'[2]De-delegation Total'!$B$7:$I$111,8,0),0)</f>
        <v>0</v>
      </c>
      <c r="G86" s="338">
        <f>IFERROR(VLOOKUP(A86,'[2]De-delegation Total'!$B$7:$J$110,9,0),0)</f>
        <v>31828.04</v>
      </c>
      <c r="H86" s="338">
        <f>IFERROR(VLOOKUP(A86,'[2]De-delegation Total'!$B$7:$K$110,10,0),0)</f>
        <v>0</v>
      </c>
      <c r="I86" s="338">
        <f t="shared" si="5"/>
        <v>31828.04</v>
      </c>
      <c r="K86" s="837">
        <f>VLOOKUP(A86,'[3]De Delegation'!$B$31:$U$184,20,0)</f>
        <v>31827.979500000001</v>
      </c>
      <c r="M86" s="837">
        <f t="shared" si="4"/>
        <v>-6.0499999999592546E-2</v>
      </c>
      <c r="Q86" s="338"/>
    </row>
    <row r="87" spans="1:17" ht="15" x14ac:dyDescent="0.25">
      <c r="A87" s="845">
        <v>8263369</v>
      </c>
      <c r="B87" s="846" t="s">
        <v>399</v>
      </c>
      <c r="C87" s="844">
        <v>3369</v>
      </c>
      <c r="D87" t="s">
        <v>598</v>
      </c>
      <c r="E87" t="s">
        <v>599</v>
      </c>
      <c r="F87" s="338">
        <f>IFERROR(VLOOKUP(A87,'[2]De-delegation Total'!$B$7:$I$111,8,0),0)</f>
        <v>1045.5193064644659</v>
      </c>
      <c r="G87" s="338">
        <f>IFERROR(VLOOKUP(A87,'[2]De-delegation Total'!$B$7:$J$110,9,0),0)</f>
        <v>4374.99</v>
      </c>
      <c r="H87" s="338">
        <v>0</v>
      </c>
      <c r="I87" s="338">
        <f t="shared" si="5"/>
        <v>5420.5093064644661</v>
      </c>
      <c r="K87" s="837">
        <f>VLOOKUP(A87,'[3]De Delegation'!$B$31:$U$184,20,0)</f>
        <v>10856.5</v>
      </c>
      <c r="M87" s="837">
        <f t="shared" si="4"/>
        <v>5435.9906935355339</v>
      </c>
      <c r="P87" t="s">
        <v>603</v>
      </c>
      <c r="Q87" s="338"/>
    </row>
    <row r="88" spans="1:17" ht="15" x14ac:dyDescent="0.25">
      <c r="A88" s="845">
        <v>8262301</v>
      </c>
      <c r="B88" s="846" t="s">
        <v>556</v>
      </c>
      <c r="C88" s="844">
        <v>2301</v>
      </c>
      <c r="D88" t="s">
        <v>605</v>
      </c>
      <c r="E88" t="s">
        <v>599</v>
      </c>
      <c r="F88" s="338">
        <f>IFERROR(VLOOKUP(A88,'[2]De-delegation Total'!$B$7:$I$111,8,0),0)</f>
        <v>1615.3273284876</v>
      </c>
      <c r="G88" s="338">
        <f>IFERROR(VLOOKUP(A88,'[2]De-delegation Total'!$B$7:$J$110,9,0),0)</f>
        <v>6759.36</v>
      </c>
      <c r="H88" s="338">
        <v>0</v>
      </c>
      <c r="I88" s="338">
        <f t="shared" si="5"/>
        <v>8374.6873284876001</v>
      </c>
      <c r="K88" s="837">
        <f>VLOOKUP(A88,'[3]De Delegation'!$B$31:$U$184,20,0)</f>
        <v>16773.2925</v>
      </c>
      <c r="M88" s="837">
        <f t="shared" si="4"/>
        <v>8398.6051715123995</v>
      </c>
      <c r="P88" t="s">
        <v>603</v>
      </c>
      <c r="Q88" s="338"/>
    </row>
    <row r="89" spans="1:17" ht="15" x14ac:dyDescent="0.25">
      <c r="A89" s="845">
        <v>8263006</v>
      </c>
      <c r="B89" s="846" t="s">
        <v>401</v>
      </c>
      <c r="C89" s="844">
        <v>3006</v>
      </c>
      <c r="D89" t="s">
        <v>601</v>
      </c>
      <c r="E89" t="s">
        <v>599</v>
      </c>
      <c r="F89" s="338">
        <f>IFERROR(VLOOKUP(A89,'[2]De-delegation Total'!$B$7:$I$111,8,0),0)</f>
        <v>73.186351452512611</v>
      </c>
      <c r="G89" s="338">
        <f>IFERROR(VLOOKUP(A89,'[2]De-delegation Total'!$B$7:$J$110,9,0),0)</f>
        <v>306.25</v>
      </c>
      <c r="H89" s="338">
        <f>IFERROR(VLOOKUP(A89,'[2]De-delegation Total'!$B$7:$K$110,10,0),0)</f>
        <v>380.52</v>
      </c>
      <c r="I89" s="338">
        <f t="shared" si="5"/>
        <v>759.95635145251254</v>
      </c>
      <c r="K89" s="837">
        <f>VLOOKUP(A89,'[3]De Delegation'!$B$31:$U$184,20,0)</f>
        <v>759.95499999999993</v>
      </c>
      <c r="M89" s="837">
        <f t="shared" si="4"/>
        <v>-1.3514525126083754E-3</v>
      </c>
      <c r="Q89" s="338"/>
    </row>
    <row r="90" spans="1:17" ht="15" x14ac:dyDescent="0.25">
      <c r="A90" s="845">
        <v>8262327</v>
      </c>
      <c r="B90" s="846" t="s">
        <v>402</v>
      </c>
      <c r="C90" s="844">
        <v>2327</v>
      </c>
      <c r="D90" t="s">
        <v>598</v>
      </c>
      <c r="E90" t="s">
        <v>599</v>
      </c>
      <c r="F90" s="338">
        <f>IFERROR(VLOOKUP(A90,'[2]De-delegation Total'!$B$7:$I$111,8,0),0)</f>
        <v>1698.9688730047574</v>
      </c>
      <c r="G90" s="338">
        <f>IFERROR(VLOOKUP(A90,'[2]De-delegation Total'!$B$7:$J$110,9,0),0)</f>
        <v>7109.36</v>
      </c>
      <c r="H90" s="338">
        <f>IFERROR(VLOOKUP(A90,'[2]De-delegation Total'!$B$7:$K$110,10,0),0)</f>
        <v>8833.5</v>
      </c>
      <c r="I90" s="338">
        <f t="shared" si="5"/>
        <v>17641.828873004757</v>
      </c>
      <c r="K90" s="837">
        <f>VLOOKUP(A90,'[3]De Delegation'!$B$31:$U$184,20,0)</f>
        <v>17641.8125</v>
      </c>
      <c r="M90" s="837">
        <f t="shared" si="4"/>
        <v>-1.6373004757042509E-2</v>
      </c>
      <c r="Q90" s="338"/>
    </row>
    <row r="91" spans="1:17" ht="15" x14ac:dyDescent="0.25">
      <c r="A91" s="845">
        <v>8262133</v>
      </c>
      <c r="B91" s="846" t="s">
        <v>636</v>
      </c>
      <c r="C91" s="844"/>
      <c r="D91" t="s">
        <v>598</v>
      </c>
      <c r="E91" t="s">
        <v>602</v>
      </c>
      <c r="F91" s="338">
        <f>IFERROR(VLOOKUP(A91,'[2]De-delegation Total'!$B$7:$I$111,8,0),0)</f>
        <v>0</v>
      </c>
      <c r="G91" s="338">
        <f>IFERROR(VLOOKUP(A91,'[2]De-delegation Total'!$B$7:$J$110,9,0),0)</f>
        <v>0</v>
      </c>
      <c r="H91" s="338">
        <f>IFERROR(VLOOKUP(A91,'[2]De-delegation Total'!$B$7:$K$110,10,0),0)</f>
        <v>0</v>
      </c>
      <c r="I91" s="338">
        <f t="shared" si="5"/>
        <v>0</v>
      </c>
      <c r="K91" s="837">
        <f>VLOOKUP(A91,'[3]De Delegation'!$B$31:$U$184,20,0)</f>
        <v>0</v>
      </c>
      <c r="M91" s="837">
        <f t="shared" si="4"/>
        <v>0</v>
      </c>
      <c r="O91" s="338"/>
      <c r="Q91" s="338"/>
    </row>
    <row r="92" spans="1:17" ht="15" x14ac:dyDescent="0.25">
      <c r="A92" s="845">
        <v>8267034</v>
      </c>
      <c r="B92" s="846" t="s">
        <v>368</v>
      </c>
      <c r="C92" s="844">
        <v>7034</v>
      </c>
      <c r="F92" s="338">
        <f>IFERROR(VLOOKUP(A92,'[2]De-delegation Total'!$B$7:$I$111,8,0),0)</f>
        <v>0</v>
      </c>
      <c r="G92" s="338">
        <f>IFERROR(VLOOKUP(A92,'[2]De-delegation Total'!$B$7:$J$110,9,0),0)</f>
        <v>0</v>
      </c>
      <c r="H92" s="338">
        <f>IFERROR(VLOOKUP(A92,'[2]De-delegation Total'!$B$7:$K$110,10,0),0)</f>
        <v>0</v>
      </c>
      <c r="I92" s="338">
        <v>0</v>
      </c>
      <c r="K92" s="837">
        <f>IFERROR(VLOOKUP(A92,'[3]De Delegation'!$B$31:$U$184,20,0),0)</f>
        <v>0</v>
      </c>
      <c r="M92" s="837">
        <f t="shared" si="4"/>
        <v>0</v>
      </c>
      <c r="Q92" s="338"/>
    </row>
    <row r="93" spans="1:17" ht="15" x14ac:dyDescent="0.25">
      <c r="A93" s="845">
        <v>8262320</v>
      </c>
      <c r="B93" s="846" t="s">
        <v>403</v>
      </c>
      <c r="C93" s="844">
        <v>2320</v>
      </c>
      <c r="D93" t="s">
        <v>601</v>
      </c>
      <c r="E93" t="s">
        <v>599</v>
      </c>
      <c r="F93" s="338">
        <f>IFERROR(VLOOKUP(A93,'[2]De-delegation Total'!$B$7:$I$111,8,0),0)</f>
        <v>548.89763589384461</v>
      </c>
      <c r="G93" s="338">
        <f>IFERROR(VLOOKUP(A93,'[2]De-delegation Total'!$B$7:$J$110,9,0),0)</f>
        <v>2296.87</v>
      </c>
      <c r="H93" s="338">
        <f>IFERROR(VLOOKUP(A93,'[2]De-delegation Total'!$B$7:$K$110,10,0),0)</f>
        <v>2853.9</v>
      </c>
      <c r="I93" s="338">
        <f>SUM(F93:H93)</f>
        <v>5699.6676358938439</v>
      </c>
      <c r="K93" s="837">
        <f>VLOOKUP(A93,'[3]De Delegation'!$B$31:$U$184,20,0)</f>
        <v>5699.6624999999995</v>
      </c>
      <c r="M93" s="837">
        <f t="shared" si="4"/>
        <v>-5.1358938444536761E-3</v>
      </c>
      <c r="Q93" s="338"/>
    </row>
    <row r="94" spans="1:17" ht="15" x14ac:dyDescent="0.25">
      <c r="A94" s="845">
        <v>8263389</v>
      </c>
      <c r="B94" s="846" t="s">
        <v>563</v>
      </c>
      <c r="C94" s="844"/>
      <c r="D94" t="s">
        <v>598</v>
      </c>
      <c r="E94" t="s">
        <v>599</v>
      </c>
      <c r="F94" s="338">
        <f>IFERROR(VLOOKUP(A94,'[2]De-delegation Total'!$B$7:$I$111,8,0),0)</f>
        <v>0</v>
      </c>
      <c r="G94" s="338">
        <f>IFERROR(VLOOKUP(A94,'[2]De-delegation Total'!$B$7:$J$110,9,0),0)</f>
        <v>0</v>
      </c>
      <c r="H94" s="338">
        <f>IFERROR(VLOOKUP(A94,'[2]De-delegation Total'!$B$7:$K$110,10,0),0)</f>
        <v>0</v>
      </c>
      <c r="I94" s="338">
        <f>SUM(F94:H94)</f>
        <v>0</v>
      </c>
      <c r="K94" s="837">
        <f>VLOOKUP(A94,'[3]De Delegation'!$B$31:$U$184,20,0)</f>
        <v>0</v>
      </c>
      <c r="M94" s="837">
        <f t="shared" si="4"/>
        <v>0</v>
      </c>
      <c r="Q94" s="338"/>
    </row>
    <row r="95" spans="1:17" ht="15" x14ac:dyDescent="0.25">
      <c r="A95" s="845">
        <v>8265207</v>
      </c>
      <c r="B95" s="846" t="s">
        <v>637</v>
      </c>
      <c r="C95" s="844"/>
      <c r="D95" t="s">
        <v>605</v>
      </c>
      <c r="E95" t="s">
        <v>602</v>
      </c>
      <c r="F95" s="338">
        <f>IFERROR(VLOOKUP(A95,'[2]De-delegation Total'!$B$7:$I$111,8,0),0)</f>
        <v>0</v>
      </c>
      <c r="G95" s="338">
        <f>IFERROR(VLOOKUP(A95,'[2]De-delegation Total'!$B$7:$J$110,9,0),0)</f>
        <v>0</v>
      </c>
      <c r="H95" s="338">
        <f>IFERROR(VLOOKUP(A95,'[2]De-delegation Total'!$B$7:$K$110,10,0),0)</f>
        <v>0</v>
      </c>
      <c r="I95" s="338">
        <f>SUM(F95:H95)</f>
        <v>0</v>
      </c>
      <c r="K95" s="837">
        <f>VLOOKUP(A95,'[3]De Delegation'!$B$31:$U$184,20,0)</f>
        <v>0</v>
      </c>
      <c r="M95" s="837">
        <f t="shared" si="4"/>
        <v>0</v>
      </c>
      <c r="Q95" s="338"/>
    </row>
    <row r="96" spans="1:17" ht="15" x14ac:dyDescent="0.25">
      <c r="A96" s="845">
        <v>8262030</v>
      </c>
      <c r="B96" s="846" t="s">
        <v>638</v>
      </c>
      <c r="C96" s="844"/>
      <c r="D96" t="s">
        <v>598</v>
      </c>
      <c r="E96" t="s">
        <v>602</v>
      </c>
      <c r="F96" s="338">
        <f>IFERROR(VLOOKUP(A96,'[2]De-delegation Total'!$B$7:$I$111,8,0),0)</f>
        <v>0</v>
      </c>
      <c r="G96" s="338">
        <f>IFERROR(VLOOKUP(A96,'[2]De-delegation Total'!$B$7:$J$110,9,0),0)</f>
        <v>0</v>
      </c>
      <c r="H96" s="338">
        <f>IFERROR(VLOOKUP(A96,'[2]De-delegation Total'!$B$7:$K$110,10,0),0)</f>
        <v>0</v>
      </c>
      <c r="I96" s="338">
        <f>SUM(F96:H96)</f>
        <v>0</v>
      </c>
      <c r="K96" s="837">
        <f>VLOOKUP(A96,'[3]De Delegation'!$B$31:$U$184,20,0)</f>
        <v>0</v>
      </c>
      <c r="M96" s="837">
        <f t="shared" si="4"/>
        <v>0</v>
      </c>
      <c r="Q96" s="338"/>
    </row>
    <row r="97" spans="1:17" ht="15" x14ac:dyDescent="0.25">
      <c r="A97" s="845">
        <v>8262000</v>
      </c>
      <c r="B97" s="846" t="s">
        <v>404</v>
      </c>
      <c r="C97" s="844">
        <v>2000</v>
      </c>
      <c r="D97" t="s">
        <v>598</v>
      </c>
      <c r="E97" t="s">
        <v>599</v>
      </c>
      <c r="F97" s="338">
        <f>IFERROR(VLOOKUP(A97,'[2]De-delegation Total'!$B$7:$I$111,8,0),0)</f>
        <v>2106.7214025258991</v>
      </c>
      <c r="G97" s="338">
        <f>IFERROR(VLOOKUP(A97,'[2]De-delegation Total'!$B$7:$J$110,9,0),0)</f>
        <v>8815.6</v>
      </c>
      <c r="H97" s="338">
        <f>IFERROR(VLOOKUP(A97,'[2]De-delegation Total'!$B$7:$K$110,10,0),0)</f>
        <v>10953.539999999999</v>
      </c>
      <c r="I97" s="338">
        <f>SUM(F97:H97)</f>
        <v>21875.861402525901</v>
      </c>
      <c r="K97" s="837">
        <f>VLOOKUP(A97,'[3]De Delegation'!$B$31:$U$184,20,0)</f>
        <v>21875.8475</v>
      </c>
      <c r="M97" s="837">
        <f t="shared" si="4"/>
        <v>-1.3902525901357876E-2</v>
      </c>
      <c r="Q97" s="338"/>
    </row>
    <row r="98" spans="1:17" ht="15" x14ac:dyDescent="0.25">
      <c r="A98" s="845">
        <v>8267009</v>
      </c>
      <c r="B98" s="846" t="s">
        <v>570</v>
      </c>
      <c r="C98" s="844">
        <v>7009</v>
      </c>
      <c r="F98" s="338">
        <f>IFERROR(VLOOKUP(A98,'[2]De-delegation Total'!$B$7:$I$111,8,0),0)</f>
        <v>0</v>
      </c>
      <c r="G98" s="338">
        <f>IFERROR(VLOOKUP(A98,'[2]De-delegation Total'!$B$7:$J$110,9,0),0)</f>
        <v>0</v>
      </c>
      <c r="H98" s="338">
        <f>IFERROR(VLOOKUP(A98,'[2]De-delegation Total'!$B$7:$K$110,10,0),0)</f>
        <v>0</v>
      </c>
      <c r="I98" s="338"/>
      <c r="K98" s="837">
        <f>IFERROR(VLOOKUP(A98,'[3]De Delegation'!$B$31:$U$184,20,0),0)</f>
        <v>0</v>
      </c>
      <c r="M98" s="837">
        <f t="shared" si="4"/>
        <v>0</v>
      </c>
      <c r="Q98" s="338"/>
    </row>
    <row r="99" spans="1:17" ht="15" x14ac:dyDescent="0.25">
      <c r="A99" s="845">
        <v>8262021</v>
      </c>
      <c r="B99" s="846" t="s">
        <v>639</v>
      </c>
      <c r="C99" s="844"/>
      <c r="D99" t="s">
        <v>598</v>
      </c>
      <c r="E99" t="s">
        <v>602</v>
      </c>
      <c r="F99" s="338">
        <f>IFERROR(VLOOKUP(A99,'[2]De-delegation Total'!$B$7:$I$111,8,0),0)</f>
        <v>0</v>
      </c>
      <c r="G99" s="338">
        <f>IFERROR(VLOOKUP(A99,'[2]De-delegation Total'!$B$7:$J$110,9,0),0)</f>
        <v>0</v>
      </c>
      <c r="H99" s="338">
        <f>IFERROR(VLOOKUP(A99,'[2]De-delegation Total'!$B$7:$K$110,10,0),0)</f>
        <v>0</v>
      </c>
      <c r="I99" s="338">
        <f>SUM(F99:H99)</f>
        <v>0</v>
      </c>
      <c r="K99" s="837">
        <f>VLOOKUP(A99,'[3]De Delegation'!$B$31:$U$184,20,0)</f>
        <v>0</v>
      </c>
      <c r="M99" s="837">
        <f t="shared" si="4"/>
        <v>0</v>
      </c>
      <c r="Q99" s="338"/>
    </row>
    <row r="100" spans="1:17" ht="15" x14ac:dyDescent="0.25">
      <c r="A100" s="845">
        <v>8262330</v>
      </c>
      <c r="B100" s="846" t="s">
        <v>571</v>
      </c>
      <c r="C100" s="844"/>
      <c r="D100" t="s">
        <v>598</v>
      </c>
      <c r="E100" t="s">
        <v>602</v>
      </c>
      <c r="F100" s="338">
        <f>IFERROR(VLOOKUP(A100,'[2]De-delegation Total'!$B$7:$I$111,8,0),0)</f>
        <v>0</v>
      </c>
      <c r="G100" s="338">
        <f>IFERROR(VLOOKUP(A100,'[2]De-delegation Total'!$B$7:$J$110,9,0),0)</f>
        <v>0</v>
      </c>
      <c r="H100" s="338">
        <f>IFERROR(VLOOKUP(A100,'[2]De-delegation Total'!$B$7:$K$110,10,0),0)</f>
        <v>0</v>
      </c>
      <c r="I100" s="338">
        <f>SUM(F100:H100)</f>
        <v>0</v>
      </c>
      <c r="K100" s="837">
        <f>VLOOKUP(A100,'[3]De Delegation'!$B$31:$U$184,20,0)</f>
        <v>0</v>
      </c>
      <c r="M100" s="837">
        <f t="shared" si="4"/>
        <v>0</v>
      </c>
      <c r="Q100" s="338"/>
    </row>
    <row r="101" spans="1:17" ht="15" x14ac:dyDescent="0.25">
      <c r="A101" s="845">
        <v>8262306</v>
      </c>
      <c r="B101" s="846" t="s">
        <v>406</v>
      </c>
      <c r="C101" s="844">
        <v>2306</v>
      </c>
      <c r="D101" t="s">
        <v>601</v>
      </c>
      <c r="E101" t="s">
        <v>599</v>
      </c>
      <c r="F101" s="338">
        <f>IFERROR(VLOOKUP(A101,'[2]De-delegation Total'!$B$7:$I$111,8,0),0)</f>
        <v>329.33858153630678</v>
      </c>
      <c r="G101" s="338">
        <f>IFERROR(VLOOKUP(A101,'[2]De-delegation Total'!$B$7:$J$110,9,0),0)</f>
        <v>1378.12</v>
      </c>
      <c r="H101" s="338">
        <f>IFERROR(VLOOKUP(A101,'[2]De-delegation Total'!$B$7:$K$110,10,0),0)</f>
        <v>1712.34</v>
      </c>
      <c r="I101" s="338">
        <f>SUM(F101:H101)</f>
        <v>3419.7985815363063</v>
      </c>
      <c r="K101" s="837">
        <f>VLOOKUP(A101,'[3]De Delegation'!$B$31:$U$184,20,0)</f>
        <v>3419.7975000000001</v>
      </c>
      <c r="M101" s="837">
        <f t="shared" si="4"/>
        <v>-1.0815363061738026E-3</v>
      </c>
      <c r="Q101" s="338"/>
    </row>
    <row r="102" spans="1:17" ht="15" x14ac:dyDescent="0.25">
      <c r="A102" s="845">
        <v>8267021</v>
      </c>
      <c r="B102" s="846" t="s">
        <v>640</v>
      </c>
      <c r="C102" s="844">
        <v>7021</v>
      </c>
      <c r="F102" s="338">
        <f>IFERROR(VLOOKUP(A102,'[2]De-delegation Total'!$B$7:$I$111,8,0),0)</f>
        <v>0</v>
      </c>
      <c r="G102" s="338">
        <f>IFERROR(VLOOKUP(A102,'[2]De-delegation Total'!$B$7:$J$110,9,0),0)</f>
        <v>0</v>
      </c>
      <c r="H102" s="338">
        <f>IFERROR(VLOOKUP(A102,'[2]De-delegation Total'!$B$7:$K$110,10,0),0)</f>
        <v>0</v>
      </c>
      <c r="I102" s="338"/>
      <c r="K102" s="837">
        <f>IFERROR(VLOOKUP(A102,'[3]De Delegation'!$B$31:$U$184,20,0),0)</f>
        <v>0</v>
      </c>
      <c r="M102" s="837">
        <f t="shared" si="4"/>
        <v>0</v>
      </c>
      <c r="Q102" s="338"/>
    </row>
    <row r="103" spans="1:17" ht="15" x14ac:dyDescent="0.25">
      <c r="A103" s="845">
        <v>8262122</v>
      </c>
      <c r="B103" s="846" t="s">
        <v>413</v>
      </c>
      <c r="C103" s="844">
        <v>2122</v>
      </c>
      <c r="D103" t="s">
        <v>601</v>
      </c>
      <c r="E103" t="s">
        <v>599</v>
      </c>
      <c r="F103" s="338">
        <f>IFERROR(VLOOKUP(A103,'[2]De-delegation Total'!$B$7:$I$111,8,0),0)</f>
        <v>1301.6715365482601</v>
      </c>
      <c r="G103" s="338">
        <f>IFERROR(VLOOKUP(A103,'[2]De-delegation Total'!$B$7:$J$110,9,0),0)</f>
        <v>5446.86</v>
      </c>
      <c r="H103" s="338">
        <f>IFERROR(VLOOKUP(A103,'[2]De-delegation Total'!$B$7:$K$110,10,0),0)</f>
        <v>6767.82</v>
      </c>
      <c r="I103" s="338">
        <f>SUM(F103:H103)</f>
        <v>13516.35153654826</v>
      </c>
      <c r="K103" s="837">
        <f>VLOOKUP(A103,'[3]De Delegation'!$B$31:$U$184,20,0)</f>
        <v>13516.342499999999</v>
      </c>
      <c r="M103" s="837">
        <f t="shared" si="4"/>
        <v>-9.0365482610650361E-3</v>
      </c>
      <c r="Q103" s="338"/>
    </row>
    <row r="104" spans="1:17" ht="15" x14ac:dyDescent="0.25">
      <c r="A104" s="845"/>
      <c r="B104" s="846"/>
      <c r="C104" s="844"/>
      <c r="F104" s="338">
        <f>IFERROR(VLOOKUP(A104,'[2]De-delegation Total'!$B$7:$I$111,8,0),0)</f>
        <v>0</v>
      </c>
      <c r="G104" s="338">
        <f>IFERROR(VLOOKUP(A104,'[2]De-delegation Total'!$B$7:$J$110,9,0),0)</f>
        <v>0</v>
      </c>
      <c r="H104" s="338">
        <f>IFERROR(VLOOKUP(A104,'[2]De-delegation Total'!$B$7:$K$110,10,0),0)</f>
        <v>0</v>
      </c>
      <c r="I104" s="338"/>
      <c r="K104" s="837">
        <f>IFERROR(VLOOKUP(A104,'[3]De Delegation'!$B$31:$U$184,20,0),0)</f>
        <v>0</v>
      </c>
      <c r="M104" s="837">
        <f t="shared" si="4"/>
        <v>0</v>
      </c>
      <c r="Q104" s="338"/>
    </row>
    <row r="105" spans="1:17" x14ac:dyDescent="0.2">
      <c r="A105" s="850"/>
      <c r="B105" s="850"/>
      <c r="C105" s="839"/>
      <c r="D105" s="839"/>
      <c r="E105" s="839"/>
    </row>
    <row r="107" spans="1:17" ht="13.5" thickBot="1" x14ac:dyDescent="0.25">
      <c r="F107" s="851">
        <f>SUM(F6:F105)</f>
        <v>54119.999999999993</v>
      </c>
      <c r="G107" s="851">
        <f>SUM(G6:G105)</f>
        <v>281000.02999999991</v>
      </c>
      <c r="H107" s="851">
        <f>SUM(H6:H105)</f>
        <v>234746.86500000005</v>
      </c>
      <c r="I107" s="851">
        <f>SUM(I6:I105)</f>
        <v>569866.8949999999</v>
      </c>
      <c r="J107" s="851"/>
      <c r="K107" s="851">
        <f>SUM(K6:K105)</f>
        <v>616507.27757499984</v>
      </c>
      <c r="L107" s="851"/>
      <c r="M107" s="851">
        <f>SUM(M7:M105)</f>
        <v>46640.39643816436</v>
      </c>
    </row>
    <row r="108" spans="1:17" ht="13.5" thickTop="1" x14ac:dyDescent="0.2"/>
    <row r="109" spans="1:17" x14ac:dyDescent="0.2">
      <c r="C109" t="s">
        <v>641</v>
      </c>
      <c r="N109" t="s">
        <v>642</v>
      </c>
      <c r="O109" t="s">
        <v>643</v>
      </c>
    </row>
    <row r="110" spans="1:17" ht="15" x14ac:dyDescent="0.25">
      <c r="A110" s="845">
        <v>8263377</v>
      </c>
      <c r="C110" t="s">
        <v>644</v>
      </c>
      <c r="H110" s="338">
        <f>+VLOOKUP(A110,'[2]De-delegation Total'!$B$7:$K$123,10,0)</f>
        <v>4348.8</v>
      </c>
      <c r="I110" s="866">
        <f t="shared" ref="I110:I116" si="6">SUM(F110:H110)</f>
        <v>4348.8</v>
      </c>
      <c r="J110" t="s">
        <v>645</v>
      </c>
      <c r="N110">
        <v>4062.5</v>
      </c>
      <c r="O110">
        <f>N110+H110</f>
        <v>8411.2999999999993</v>
      </c>
    </row>
    <row r="111" spans="1:17" x14ac:dyDescent="0.2">
      <c r="C111" t="s">
        <v>646</v>
      </c>
      <c r="H111" s="338">
        <v>0</v>
      </c>
      <c r="I111" s="866">
        <f t="shared" si="6"/>
        <v>0</v>
      </c>
      <c r="J111" t="s">
        <v>647</v>
      </c>
      <c r="O111">
        <f t="shared" ref="O111:O115" si="7">N111+H111</f>
        <v>0</v>
      </c>
    </row>
    <row r="112" spans="1:17" ht="15" x14ac:dyDescent="0.25">
      <c r="A112" s="392">
        <v>8263383</v>
      </c>
      <c r="C112" t="s">
        <v>648</v>
      </c>
      <c r="H112" s="338">
        <f>+VLOOKUP(A112,'[2]De-delegation Total'!$B$7:$K$123,10,0)</f>
        <v>10083.780000000001</v>
      </c>
      <c r="I112" s="866">
        <f t="shared" si="6"/>
        <v>10083.780000000001</v>
      </c>
      <c r="J112" t="s">
        <v>645</v>
      </c>
      <c r="N112">
        <v>10325</v>
      </c>
      <c r="O112">
        <f t="shared" si="7"/>
        <v>20408.78</v>
      </c>
    </row>
    <row r="113" spans="1:15" ht="15" x14ac:dyDescent="0.25">
      <c r="A113" s="845">
        <v>8263379</v>
      </c>
      <c r="C113" t="s">
        <v>396</v>
      </c>
      <c r="H113" s="338">
        <f>+VLOOKUP(A113,'[2]De-delegation Total'!$B$7:$K$123,10,0)</f>
        <v>8942.2199999999993</v>
      </c>
      <c r="I113" s="866">
        <f t="shared" si="6"/>
        <v>8942.2199999999993</v>
      </c>
      <c r="J113" t="s">
        <v>645</v>
      </c>
      <c r="N113">
        <v>9375</v>
      </c>
      <c r="O113">
        <f t="shared" si="7"/>
        <v>18317.22</v>
      </c>
    </row>
    <row r="114" spans="1:15" ht="15" x14ac:dyDescent="0.25">
      <c r="A114" s="845">
        <v>8263378</v>
      </c>
      <c r="C114" t="s">
        <v>649</v>
      </c>
      <c r="H114" s="338">
        <f>+VLOOKUP(A114,'[2]De-delegation Total'!$B$7:$K$123,10,0)</f>
        <v>9431.4599999999991</v>
      </c>
      <c r="I114" s="866">
        <f t="shared" si="6"/>
        <v>9431.4599999999991</v>
      </c>
      <c r="J114" t="s">
        <v>650</v>
      </c>
      <c r="N114">
        <v>10375</v>
      </c>
      <c r="O114">
        <f t="shared" si="7"/>
        <v>19806.46</v>
      </c>
    </row>
    <row r="115" spans="1:15" ht="15" x14ac:dyDescent="0.25">
      <c r="A115" s="845">
        <v>8263369</v>
      </c>
      <c r="C115" t="s">
        <v>651</v>
      </c>
      <c r="H115" s="338">
        <f>+VLOOKUP(A115,'[2]De-delegation Total'!$B$7:$K$123,10,0)</f>
        <v>5436</v>
      </c>
      <c r="I115" s="866">
        <f t="shared" si="6"/>
        <v>5436</v>
      </c>
      <c r="J115" t="s">
        <v>645</v>
      </c>
      <c r="N115">
        <v>6625</v>
      </c>
      <c r="O115">
        <f t="shared" si="7"/>
        <v>12061</v>
      </c>
    </row>
    <row r="116" spans="1:15" ht="15" x14ac:dyDescent="0.25">
      <c r="A116" s="845">
        <v>8262301</v>
      </c>
      <c r="C116" t="s">
        <v>557</v>
      </c>
      <c r="H116" s="338">
        <f>+VLOOKUP(A116,'[2]De-delegation Total'!$B$7:$K$123,10,0)</f>
        <v>8398.6200000000008</v>
      </c>
      <c r="I116" s="866">
        <f t="shared" si="6"/>
        <v>8398.6200000000008</v>
      </c>
      <c r="J116" t="s">
        <v>652</v>
      </c>
    </row>
    <row r="118" spans="1:15" ht="13.5" thickBot="1" x14ac:dyDescent="0.25">
      <c r="F118" s="849">
        <f>SUBTOTAL(9,F107:F117)</f>
        <v>54119.999999999993</v>
      </c>
      <c r="G118" s="849">
        <f t="shared" ref="G118:H118" si="8">SUBTOTAL(9,G107:G117)</f>
        <v>281000.02999999991</v>
      </c>
      <c r="H118" s="849">
        <f t="shared" si="8"/>
        <v>281387.74500000005</v>
      </c>
      <c r="I118" s="867">
        <f>SUM(I107:I116)</f>
        <v>616507.77499999991</v>
      </c>
      <c r="N118">
        <f>SUBTOTAL(9,N110:N117)</f>
        <v>40762.5</v>
      </c>
      <c r="O118">
        <f>SUBTOTAL(9,O110:O117)</f>
        <v>79004.760000000009</v>
      </c>
    </row>
    <row r="121" spans="1:15" x14ac:dyDescent="0.2">
      <c r="A121" t="s">
        <v>372</v>
      </c>
    </row>
  </sheetData>
  <sheetProtection formatColumns="0" formatRows="0"/>
  <conditionalFormatting sqref="E7:E63">
    <cfRule type="cellIs" dxfId="147" priority="1" stopIfTrue="1" operator="equal">
      <formula>"Academy"</formula>
    </cfRule>
  </conditionalFormatting>
  <dataValidations disablePrompts="1" count="2">
    <dataValidation type="list" allowBlank="1" showInputMessage="1" showErrorMessage="1" sqref="D7:D63" xr:uid="{FA0A5A6C-B563-4326-AD90-57DCD1F6BEBD}">
      <formula1>Type</formula1>
    </dataValidation>
    <dataValidation type="list" allowBlank="1" showInputMessage="1" showErrorMessage="1" sqref="E7:E63" xr:uid="{950C52AE-BFD8-4CA3-A3D5-5603D9AB4BDF}">
      <formula1>Status</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42131-02AE-493F-B017-64FD2655CA89}">
  <sheetPr>
    <tabColor rgb="FFFF0000"/>
  </sheetPr>
  <dimension ref="A1:G91"/>
  <sheetViews>
    <sheetView topLeftCell="A25" workbookViewId="0">
      <selection activeCell="F82" sqref="F82"/>
    </sheetView>
  </sheetViews>
  <sheetFormatPr defaultRowHeight="12.75" x14ac:dyDescent="0.2"/>
  <cols>
    <col min="1" max="1" width="26.42578125" style="26" customWidth="1"/>
    <col min="2" max="2" width="9.140625" style="26"/>
    <col min="3" max="4" width="34.5703125" style="26" customWidth="1"/>
    <col min="5" max="5" width="9.28515625" style="26" customWidth="1"/>
    <col min="6" max="6" width="10" style="26" customWidth="1"/>
  </cols>
  <sheetData>
    <row r="1" spans="1:7" x14ac:dyDescent="0.2">
      <c r="A1" s="235">
        <v>1</v>
      </c>
      <c r="B1" s="235">
        <v>2</v>
      </c>
      <c r="C1" s="235"/>
      <c r="D1" s="235"/>
      <c r="E1" s="235">
        <v>3</v>
      </c>
      <c r="F1" s="235">
        <v>4</v>
      </c>
    </row>
    <row r="2" spans="1:7" ht="15.75" x14ac:dyDescent="0.25">
      <c r="A2" s="236" t="s">
        <v>1007</v>
      </c>
    </row>
    <row r="3" spans="1:7" x14ac:dyDescent="0.2">
      <c r="A3" s="237"/>
      <c r="B3" s="237"/>
      <c r="C3" s="237"/>
      <c r="D3" s="237"/>
      <c r="E3" s="237"/>
      <c r="F3" s="237"/>
    </row>
    <row r="4" spans="1:7" x14ac:dyDescent="0.2">
      <c r="A4" s="237"/>
      <c r="B4" s="238"/>
      <c r="C4" s="238"/>
      <c r="D4" s="238"/>
      <c r="E4" s="238"/>
      <c r="F4" s="238"/>
    </row>
    <row r="5" spans="1:7" x14ac:dyDescent="0.2">
      <c r="A5" s="238" t="s">
        <v>416</v>
      </c>
      <c r="B5" s="238" t="s">
        <v>653</v>
      </c>
      <c r="C5" s="238"/>
      <c r="D5" s="238"/>
      <c r="E5" s="238" t="s">
        <v>588</v>
      </c>
      <c r="F5" s="238" t="s">
        <v>589</v>
      </c>
    </row>
    <row r="6" spans="1:7" ht="15" x14ac:dyDescent="0.25">
      <c r="A6" s="237"/>
      <c r="B6" s="237" t="s">
        <v>654</v>
      </c>
      <c r="C6" s="239"/>
      <c r="D6" s="240" t="s">
        <v>186</v>
      </c>
      <c r="E6" s="237"/>
      <c r="F6" s="237"/>
    </row>
    <row r="7" spans="1:7" ht="15" x14ac:dyDescent="0.25">
      <c r="A7" s="243" t="s">
        <v>199</v>
      </c>
      <c r="B7" s="26">
        <v>2348</v>
      </c>
      <c r="C7" s="392">
        <v>8262348</v>
      </c>
      <c r="D7" s="240" t="s">
        <v>199</v>
      </c>
      <c r="E7" s="26" t="s">
        <v>598</v>
      </c>
      <c r="F7" s="26" t="s">
        <v>599</v>
      </c>
      <c r="G7">
        <f>VLOOKUP(C7,'[3]New ISB'!$C$6:$BX$192,74,0)</f>
        <v>32206.36</v>
      </c>
    </row>
    <row r="8" spans="1:7" ht="15" x14ac:dyDescent="0.25">
      <c r="A8" s="243" t="s">
        <v>329</v>
      </c>
      <c r="B8" s="26">
        <v>2238</v>
      </c>
      <c r="C8" s="239">
        <v>8262238</v>
      </c>
      <c r="D8" s="243" t="s">
        <v>329</v>
      </c>
      <c r="E8" s="26" t="s">
        <v>598</v>
      </c>
      <c r="F8" s="26" t="s">
        <v>599</v>
      </c>
      <c r="G8">
        <f>VLOOKUP(C8,'[3]New ISB'!$C$6:$BX$192,74,0)</f>
        <v>24326.25</v>
      </c>
    </row>
    <row r="9" spans="1:7" ht="15" x14ac:dyDescent="0.25">
      <c r="A9" s="243" t="s">
        <v>330</v>
      </c>
      <c r="B9" s="26">
        <v>3377</v>
      </c>
      <c r="C9" s="239">
        <v>8263377</v>
      </c>
      <c r="D9" s="243" t="s">
        <v>330</v>
      </c>
      <c r="E9" s="26" t="s">
        <v>598</v>
      </c>
      <c r="F9" s="26" t="s">
        <v>599</v>
      </c>
      <c r="G9">
        <f>VLOOKUP(C9,'[3]New ISB'!$C$6:$BX$192,74,0)</f>
        <v>4266.45</v>
      </c>
    </row>
    <row r="10" spans="1:7" ht="15" x14ac:dyDescent="0.25">
      <c r="A10" s="243" t="s">
        <v>331</v>
      </c>
      <c r="B10" s="26">
        <v>3384</v>
      </c>
      <c r="C10" s="239">
        <v>8263384</v>
      </c>
      <c r="D10" s="243" t="s">
        <v>331</v>
      </c>
      <c r="E10" s="26" t="s">
        <v>598</v>
      </c>
      <c r="F10" s="26" t="s">
        <v>599</v>
      </c>
      <c r="G10">
        <f>VLOOKUP(C10,'[3]New ISB'!$C$6:$BX$192,74,0)</f>
        <v>1871.25</v>
      </c>
    </row>
    <row r="11" spans="1:7" ht="15" x14ac:dyDescent="0.25">
      <c r="A11" s="243" t="s">
        <v>332</v>
      </c>
      <c r="B11" s="26">
        <v>2309</v>
      </c>
      <c r="C11" s="239">
        <v>8262309</v>
      </c>
      <c r="D11" s="240" t="s">
        <v>332</v>
      </c>
      <c r="E11" s="26" t="s">
        <v>605</v>
      </c>
      <c r="F11" s="26" t="s">
        <v>599</v>
      </c>
      <c r="G11">
        <f>VLOOKUP(C11,'[3]New ISB'!$C$6:$BX$192,74,0)</f>
        <v>35538.050000000003</v>
      </c>
    </row>
    <row r="12" spans="1:7" ht="15" x14ac:dyDescent="0.25">
      <c r="A12" s="243" t="s">
        <v>333</v>
      </c>
      <c r="B12" s="26">
        <v>3391</v>
      </c>
      <c r="C12" s="239">
        <v>8263391</v>
      </c>
      <c r="D12" s="240" t="s">
        <v>333</v>
      </c>
      <c r="E12" s="26" t="s">
        <v>598</v>
      </c>
      <c r="F12" s="26" t="s">
        <v>599</v>
      </c>
    </row>
    <row r="13" spans="1:7" ht="15" x14ac:dyDescent="0.25">
      <c r="A13" s="243" t="s">
        <v>435</v>
      </c>
      <c r="B13" s="26">
        <v>2005</v>
      </c>
      <c r="C13" s="239">
        <v>8262005</v>
      </c>
      <c r="D13" s="240" t="s">
        <v>435</v>
      </c>
      <c r="E13" s="26" t="s">
        <v>598</v>
      </c>
      <c r="F13" s="26" t="s">
        <v>599</v>
      </c>
    </row>
    <row r="14" spans="1:7" ht="15" x14ac:dyDescent="0.25">
      <c r="A14" s="243" t="s">
        <v>334</v>
      </c>
      <c r="B14" s="26">
        <v>2017</v>
      </c>
      <c r="C14" s="239">
        <v>8262017</v>
      </c>
      <c r="D14" s="243" t="s">
        <v>334</v>
      </c>
      <c r="E14" s="26" t="s">
        <v>598</v>
      </c>
      <c r="F14" s="26" t="s">
        <v>599</v>
      </c>
      <c r="G14">
        <f>VLOOKUP(C14,'[3]New ISB'!$C$6:$BX$192,74,0)</f>
        <v>77739.48</v>
      </c>
    </row>
    <row r="15" spans="1:7" ht="15" x14ac:dyDescent="0.25">
      <c r="A15" s="243" t="s">
        <v>335</v>
      </c>
      <c r="B15" s="26">
        <v>2121</v>
      </c>
      <c r="C15" s="239">
        <v>8262121</v>
      </c>
      <c r="D15" s="240" t="s">
        <v>335</v>
      </c>
      <c r="E15" s="26" t="s">
        <v>605</v>
      </c>
      <c r="F15" s="26" t="s">
        <v>599</v>
      </c>
      <c r="G15">
        <f>VLOOKUP(C15,'[3]New ISB'!$C$6:$BX$192,74,0)</f>
        <v>10383.77</v>
      </c>
    </row>
    <row r="16" spans="1:7" ht="15" x14ac:dyDescent="0.25">
      <c r="A16" s="243" t="s">
        <v>336</v>
      </c>
      <c r="B16" s="26">
        <v>2336</v>
      </c>
      <c r="C16" s="239">
        <v>8262336</v>
      </c>
      <c r="D16" s="240" t="s">
        <v>336</v>
      </c>
      <c r="E16" s="26" t="s">
        <v>598</v>
      </c>
      <c r="F16" s="26" t="s">
        <v>599</v>
      </c>
      <c r="G16">
        <f>VLOOKUP(C16,'[3]New ISB'!$C$6:$BX$192,74,0)</f>
        <v>46643.69</v>
      </c>
    </row>
    <row r="17" spans="1:7" ht="15" x14ac:dyDescent="0.25">
      <c r="A17" s="243" t="s">
        <v>337</v>
      </c>
      <c r="B17" s="26">
        <v>2015</v>
      </c>
      <c r="C17" s="239">
        <v>8262015</v>
      </c>
      <c r="D17" s="240" t="s">
        <v>337</v>
      </c>
      <c r="E17" s="26" t="s">
        <v>601</v>
      </c>
      <c r="F17" s="26" t="s">
        <v>599</v>
      </c>
      <c r="G17">
        <f>VLOOKUP(C17,'[3]New ISB'!$C$6:$BX$192,74,0)</f>
        <v>0</v>
      </c>
    </row>
    <row r="18" spans="1:7" ht="15" x14ac:dyDescent="0.25">
      <c r="A18" s="243" t="s">
        <v>338</v>
      </c>
      <c r="B18" s="26">
        <v>2346</v>
      </c>
      <c r="C18" s="239">
        <v>8262346</v>
      </c>
      <c r="D18" s="240" t="s">
        <v>338</v>
      </c>
      <c r="E18" s="26" t="s">
        <v>598</v>
      </c>
      <c r="F18" s="26" t="s">
        <v>599</v>
      </c>
      <c r="G18">
        <f>VLOOKUP(C18,'[3]New ISB'!$C$6:$BX$192,74,0)</f>
        <v>30540.51</v>
      </c>
    </row>
    <row r="19" spans="1:7" ht="15" x14ac:dyDescent="0.25">
      <c r="A19" s="243" t="s">
        <v>339</v>
      </c>
      <c r="B19" s="26">
        <v>3000</v>
      </c>
      <c r="C19" s="239">
        <v>8263000</v>
      </c>
      <c r="D19" s="240" t="s">
        <v>339</v>
      </c>
      <c r="E19" s="26" t="s">
        <v>598</v>
      </c>
      <c r="F19" s="26" t="s">
        <v>599</v>
      </c>
      <c r="G19">
        <f>VLOOKUP(C19,'[3]New ISB'!$C$6:$BX$192,74,0)</f>
        <v>31095.79</v>
      </c>
    </row>
    <row r="20" spans="1:7" ht="15" x14ac:dyDescent="0.25">
      <c r="A20" s="243" t="s">
        <v>340</v>
      </c>
      <c r="B20" s="26">
        <v>2313</v>
      </c>
      <c r="C20" s="239">
        <v>8262313</v>
      </c>
      <c r="D20" s="240" t="s">
        <v>340</v>
      </c>
      <c r="E20" s="26" t="s">
        <v>601</v>
      </c>
      <c r="F20" s="26" t="s">
        <v>599</v>
      </c>
      <c r="G20">
        <f>VLOOKUP(C20,'[3]New ISB'!$C$6:$BX$192,74,0)</f>
        <v>13597.75</v>
      </c>
    </row>
    <row r="21" spans="1:7" ht="15" x14ac:dyDescent="0.25">
      <c r="A21" s="243" t="s">
        <v>456</v>
      </c>
      <c r="B21" s="26">
        <v>2351</v>
      </c>
      <c r="C21" s="239">
        <v>8262351</v>
      </c>
      <c r="D21" s="240" t="s">
        <v>456</v>
      </c>
      <c r="E21" s="26" t="s">
        <v>598</v>
      </c>
      <c r="F21" s="26" t="s">
        <v>599</v>
      </c>
    </row>
    <row r="22" spans="1:7" ht="15" x14ac:dyDescent="0.25">
      <c r="A22" s="243" t="s">
        <v>457</v>
      </c>
      <c r="B22" s="26">
        <v>2353</v>
      </c>
      <c r="C22" s="239">
        <v>8262353</v>
      </c>
      <c r="D22" s="240" t="s">
        <v>457</v>
      </c>
      <c r="E22" s="26" t="s">
        <v>605</v>
      </c>
      <c r="F22" s="26" t="s">
        <v>599</v>
      </c>
    </row>
    <row r="23" spans="1:7" ht="15" x14ac:dyDescent="0.25">
      <c r="A23" s="243" t="s">
        <v>341</v>
      </c>
      <c r="B23" s="26">
        <v>2285</v>
      </c>
      <c r="C23" s="239">
        <v>8262285</v>
      </c>
      <c r="D23" s="240" t="s">
        <v>341</v>
      </c>
      <c r="E23" s="26" t="s">
        <v>598</v>
      </c>
      <c r="F23" s="26" t="s">
        <v>599</v>
      </c>
      <c r="G23">
        <f>VLOOKUP(C23,'[3]New ISB'!$C$6:$BX$192,74,0)</f>
        <v>50808.3</v>
      </c>
    </row>
    <row r="24" spans="1:7" ht="15" x14ac:dyDescent="0.25">
      <c r="A24" s="243" t="s">
        <v>342</v>
      </c>
      <c r="B24" s="26">
        <v>2316</v>
      </c>
      <c r="C24" s="239">
        <v>8262316</v>
      </c>
      <c r="D24" s="240" t="s">
        <v>342</v>
      </c>
      <c r="E24" s="26" t="s">
        <v>601</v>
      </c>
      <c r="F24" s="26" t="s">
        <v>599</v>
      </c>
      <c r="G24">
        <f>VLOOKUP(C24,'[3]New ISB'!$C$6:$BX$192,74,0)</f>
        <v>2844.3</v>
      </c>
    </row>
    <row r="25" spans="1:7" ht="15" x14ac:dyDescent="0.25">
      <c r="A25" s="243" t="s">
        <v>343</v>
      </c>
      <c r="B25" s="26">
        <v>2323</v>
      </c>
      <c r="C25" s="239">
        <v>8262323</v>
      </c>
      <c r="D25" s="240" t="s">
        <v>343</v>
      </c>
      <c r="E25" s="26" t="s">
        <v>598</v>
      </c>
      <c r="F25" s="26" t="s">
        <v>599</v>
      </c>
      <c r="G25">
        <f>VLOOKUP(C25,'[3]New ISB'!$C$6:$BX$192,74,0)</f>
        <v>47754.25</v>
      </c>
    </row>
    <row r="26" spans="1:7" ht="15" x14ac:dyDescent="0.25">
      <c r="A26" s="243" t="s">
        <v>344</v>
      </c>
      <c r="B26" s="26">
        <v>3376</v>
      </c>
      <c r="C26" s="239">
        <v>8263376</v>
      </c>
      <c r="D26" s="240" t="s">
        <v>344</v>
      </c>
      <c r="E26" s="26" t="s">
        <v>598</v>
      </c>
      <c r="F26" s="26" t="s">
        <v>599</v>
      </c>
      <c r="G26">
        <f>VLOOKUP(C26,'[3]New ISB'!$C$6:$BX$192,74,0)</f>
        <v>74407.789999999994</v>
      </c>
    </row>
    <row r="27" spans="1:7" ht="15" x14ac:dyDescent="0.25">
      <c r="A27" s="243" t="s">
        <v>345</v>
      </c>
      <c r="B27" s="26">
        <v>2347</v>
      </c>
      <c r="C27" s="239">
        <v>8262347</v>
      </c>
      <c r="D27" s="240" t="s">
        <v>345</v>
      </c>
      <c r="E27" s="26" t="s">
        <v>601</v>
      </c>
      <c r="F27" s="26" t="s">
        <v>599</v>
      </c>
      <c r="G27">
        <f>VLOOKUP(C27,'[3]New ISB'!$C$6:$BX$192,74,0)</f>
        <v>7052.08</v>
      </c>
    </row>
    <row r="28" spans="1:7" ht="15" x14ac:dyDescent="0.25">
      <c r="A28" s="243" t="s">
        <v>346</v>
      </c>
      <c r="B28" s="26">
        <v>2303</v>
      </c>
      <c r="C28" s="239">
        <v>8262303</v>
      </c>
      <c r="D28" s="240" t="s">
        <v>346</v>
      </c>
      <c r="E28" s="26" t="s">
        <v>598</v>
      </c>
      <c r="F28" s="26" t="s">
        <v>599</v>
      </c>
      <c r="G28">
        <f>VLOOKUP(C28,'[3]New ISB'!$C$6:$BX$192,74,0)</f>
        <v>35538.050000000003</v>
      </c>
    </row>
    <row r="29" spans="1:7" ht="15" x14ac:dyDescent="0.25">
      <c r="A29" s="243" t="s">
        <v>476</v>
      </c>
      <c r="B29" s="26">
        <v>2337</v>
      </c>
      <c r="C29" s="239">
        <v>8262337</v>
      </c>
      <c r="D29" s="243" t="s">
        <v>476</v>
      </c>
      <c r="E29" s="26" t="s">
        <v>598</v>
      </c>
      <c r="F29" s="26" t="s">
        <v>599</v>
      </c>
      <c r="G29">
        <f>VLOOKUP(C29,'[3]New ISB'!$C$6:$BX$192,74,0)</f>
        <v>7611.73</v>
      </c>
    </row>
    <row r="30" spans="1:7" ht="15" x14ac:dyDescent="0.25">
      <c r="A30" s="243" t="s">
        <v>349</v>
      </c>
      <c r="B30" s="26">
        <v>2272</v>
      </c>
      <c r="C30" s="239">
        <v>8262272</v>
      </c>
      <c r="D30" s="240" t="s">
        <v>349</v>
      </c>
      <c r="E30" s="26" t="s">
        <v>601</v>
      </c>
      <c r="F30" s="26" t="s">
        <v>599</v>
      </c>
      <c r="G30">
        <f>VLOOKUP(C30,'[3]New ISB'!$C$6:$BX$192,74,0)</f>
        <v>18213.5</v>
      </c>
    </row>
    <row r="31" spans="1:7" ht="15" x14ac:dyDescent="0.25">
      <c r="A31" s="243" t="s">
        <v>350</v>
      </c>
      <c r="B31" s="26">
        <v>2305</v>
      </c>
      <c r="C31" s="239">
        <v>8262305</v>
      </c>
      <c r="D31" s="240" t="s">
        <v>350</v>
      </c>
      <c r="E31" s="26" t="s">
        <v>605</v>
      </c>
      <c r="F31" s="26" t="s">
        <v>599</v>
      </c>
      <c r="G31">
        <f>VLOOKUP(C31,'[3]New ISB'!$C$6:$BX$192,74,0)</f>
        <v>34982.769999999997</v>
      </c>
    </row>
    <row r="32" spans="1:7" ht="15" x14ac:dyDescent="0.25">
      <c r="A32" s="243" t="s">
        <v>351</v>
      </c>
      <c r="B32" s="26">
        <v>2042</v>
      </c>
      <c r="C32" s="239">
        <v>8262042</v>
      </c>
      <c r="D32" s="240" t="s">
        <v>351</v>
      </c>
      <c r="E32" s="26" t="s">
        <v>598</v>
      </c>
      <c r="F32" s="26" t="s">
        <v>599</v>
      </c>
      <c r="G32">
        <f>VLOOKUP(C32,'[3]New ISB'!$C$6:$BX$192,74,0)</f>
        <v>44700.2</v>
      </c>
    </row>
    <row r="33" spans="1:7" ht="15" x14ac:dyDescent="0.25">
      <c r="A33" s="243" t="s">
        <v>352</v>
      </c>
      <c r="B33" s="26">
        <v>2043</v>
      </c>
      <c r="C33" s="239">
        <v>8262043</v>
      </c>
      <c r="D33" s="240" t="s">
        <v>352</v>
      </c>
      <c r="E33" s="26" t="s">
        <v>601</v>
      </c>
      <c r="F33" s="26" t="s">
        <v>599</v>
      </c>
      <c r="G33">
        <f>VLOOKUP(C33,'[3]New ISB'!$C$6:$BX$192,74,0)</f>
        <v>32761.64</v>
      </c>
    </row>
    <row r="34" spans="1:7" ht="15" x14ac:dyDescent="0.25">
      <c r="A34" s="243" t="s">
        <v>353</v>
      </c>
      <c r="B34" s="26">
        <v>2324</v>
      </c>
      <c r="C34" s="239">
        <v>8262324</v>
      </c>
      <c r="D34" s="240" t="s">
        <v>353</v>
      </c>
      <c r="E34" s="26" t="s">
        <v>601</v>
      </c>
      <c r="F34" s="26" t="s">
        <v>599</v>
      </c>
      <c r="G34">
        <f>VLOOKUP(C34,'[3]New ISB'!$C$6:$BX$192,74,0)</f>
        <v>14845.25</v>
      </c>
    </row>
    <row r="35" spans="1:7" ht="15" x14ac:dyDescent="0.25">
      <c r="A35" s="243" t="s">
        <v>354</v>
      </c>
      <c r="B35" s="26">
        <v>2006</v>
      </c>
      <c r="C35" s="239">
        <v>8262006</v>
      </c>
      <c r="D35" s="240" t="s">
        <v>354</v>
      </c>
      <c r="E35" s="26" t="s">
        <v>601</v>
      </c>
      <c r="F35" s="26" t="s">
        <v>599</v>
      </c>
      <c r="G35">
        <f>VLOOKUP(C35,'[3]New ISB'!$C$6:$BX$192,74,0)</f>
        <v>31373.43</v>
      </c>
    </row>
    <row r="36" spans="1:7" ht="15" x14ac:dyDescent="0.25">
      <c r="A36" s="243" t="s">
        <v>356</v>
      </c>
      <c r="B36" s="26">
        <v>2007</v>
      </c>
      <c r="C36" s="239">
        <v>8262007</v>
      </c>
      <c r="D36" s="240" t="s">
        <v>356</v>
      </c>
      <c r="E36" s="26" t="s">
        <v>598</v>
      </c>
      <c r="F36" s="26" t="s">
        <v>599</v>
      </c>
      <c r="G36">
        <f>VLOOKUP(C36,'[3]New ISB'!$C$6:$BX$192,74,0)</f>
        <v>68299.69</v>
      </c>
    </row>
    <row r="37" spans="1:7" ht="15" x14ac:dyDescent="0.25">
      <c r="A37" s="243" t="s">
        <v>357</v>
      </c>
      <c r="B37" s="26">
        <v>2506</v>
      </c>
      <c r="C37" s="239">
        <v>8262506</v>
      </c>
      <c r="D37" s="240" t="s">
        <v>357</v>
      </c>
      <c r="E37" s="26" t="s">
        <v>601</v>
      </c>
      <c r="F37" s="26" t="s">
        <v>599</v>
      </c>
      <c r="G37">
        <f>VLOOKUP(C37,'[3]New ISB'!$C$6:$BX$192,74,0)</f>
        <v>37203.89</v>
      </c>
    </row>
    <row r="38" spans="1:7" ht="15" x14ac:dyDescent="0.25">
      <c r="A38" s="243" t="s">
        <v>500</v>
      </c>
      <c r="B38" s="26">
        <v>2001</v>
      </c>
      <c r="C38" s="239">
        <v>8262001</v>
      </c>
      <c r="D38" s="240" t="s">
        <v>500</v>
      </c>
      <c r="E38" s="26" t="s">
        <v>601</v>
      </c>
      <c r="F38" s="26" t="s">
        <v>599</v>
      </c>
    </row>
    <row r="39" spans="1:7" ht="15" x14ac:dyDescent="0.25">
      <c r="A39" s="243" t="s">
        <v>359</v>
      </c>
      <c r="B39" s="26">
        <v>3003</v>
      </c>
      <c r="C39" s="239">
        <v>8263003</v>
      </c>
      <c r="D39" s="240" t="s">
        <v>359</v>
      </c>
      <c r="E39" s="26" t="s">
        <v>601</v>
      </c>
      <c r="F39" s="26" t="s">
        <v>599</v>
      </c>
      <c r="G39">
        <f>VLOOKUP(C39,'[3]New ISB'!$C$6:$BX$192,74,0)</f>
        <v>0</v>
      </c>
    </row>
    <row r="40" spans="1:7" ht="15" x14ac:dyDescent="0.25">
      <c r="A40" s="243" t="s">
        <v>506</v>
      </c>
      <c r="B40" s="26">
        <v>3390</v>
      </c>
      <c r="C40" s="239">
        <v>8263390</v>
      </c>
      <c r="D40" s="243" t="s">
        <v>506</v>
      </c>
      <c r="E40" s="26" t="s">
        <v>598</v>
      </c>
      <c r="F40" s="26" t="s">
        <v>599</v>
      </c>
      <c r="G40">
        <f>VLOOKUP(C40,'[3]New ISB'!$C$6:$BX$192,74,0)</f>
        <v>132712.4</v>
      </c>
    </row>
    <row r="41" spans="1:7" ht="15" x14ac:dyDescent="0.25">
      <c r="A41" s="243" t="s">
        <v>362</v>
      </c>
      <c r="B41" s="26">
        <v>3004</v>
      </c>
      <c r="C41" s="239">
        <v>8263004</v>
      </c>
      <c r="D41" s="243" t="s">
        <v>362</v>
      </c>
      <c r="E41" s="26" t="s">
        <v>601</v>
      </c>
      <c r="F41" s="26" t="s">
        <v>599</v>
      </c>
      <c r="G41">
        <f>VLOOKUP(C41,'[3]New ISB'!$C$6:$BX$192,74,0)</f>
        <v>0</v>
      </c>
    </row>
    <row r="42" spans="1:7" ht="15" x14ac:dyDescent="0.25">
      <c r="A42" s="243" t="s">
        <v>363</v>
      </c>
      <c r="B42" s="26">
        <v>2062</v>
      </c>
      <c r="C42" s="239">
        <v>8262062</v>
      </c>
      <c r="D42" s="240" t="s">
        <v>363</v>
      </c>
      <c r="E42" s="26" t="s">
        <v>601</v>
      </c>
      <c r="F42" s="26" t="s">
        <v>599</v>
      </c>
      <c r="G42">
        <f>VLOOKUP(C42,'[3]New ISB'!$C$6:$BX$192,74,0)</f>
        <v>35538.050000000003</v>
      </c>
    </row>
    <row r="43" spans="1:7" ht="15" x14ac:dyDescent="0.25">
      <c r="A43" s="243" t="s">
        <v>364</v>
      </c>
      <c r="B43" s="26">
        <v>2247</v>
      </c>
      <c r="C43" s="341">
        <v>8262247</v>
      </c>
      <c r="D43" s="342" t="s">
        <v>364</v>
      </c>
      <c r="E43" s="26" t="s">
        <v>601</v>
      </c>
      <c r="F43" s="26" t="s">
        <v>599</v>
      </c>
      <c r="G43">
        <f>VLOOKUP(C43,'[3]New ISB'!$C$6:$BX$192,74,0)</f>
        <v>16591.75</v>
      </c>
    </row>
    <row r="44" spans="1:7" ht="15" x14ac:dyDescent="0.25">
      <c r="A44" s="243" t="s">
        <v>365</v>
      </c>
      <c r="B44" s="26">
        <v>2002</v>
      </c>
      <c r="C44" s="341">
        <v>8262002</v>
      </c>
      <c r="D44" s="342" t="s">
        <v>365</v>
      </c>
      <c r="E44" s="26" t="s">
        <v>598</v>
      </c>
      <c r="F44" s="26" t="s">
        <v>599</v>
      </c>
      <c r="G44">
        <f>VLOOKUP(C44,'[3]New ISB'!$C$6:$BX$192,74,0)</f>
        <v>13770.99</v>
      </c>
    </row>
    <row r="45" spans="1:7" ht="15" x14ac:dyDescent="0.25">
      <c r="A45" s="243" t="s">
        <v>366</v>
      </c>
      <c r="B45" s="26">
        <v>2322</v>
      </c>
      <c r="C45" s="341">
        <v>8262322</v>
      </c>
      <c r="D45" s="342" t="s">
        <v>366</v>
      </c>
      <c r="E45" s="26" t="s">
        <v>601</v>
      </c>
      <c r="F45" s="26" t="s">
        <v>599</v>
      </c>
      <c r="G45">
        <f>VLOOKUP(C45,'[3]New ISB'!$C$6:$BX$192,74,0)</f>
        <v>19710.5</v>
      </c>
    </row>
    <row r="46" spans="1:7" ht="15" x14ac:dyDescent="0.25">
      <c r="A46" s="243" t="s">
        <v>370</v>
      </c>
      <c r="B46" s="26">
        <v>2112</v>
      </c>
      <c r="C46" s="341">
        <v>8262112</v>
      </c>
      <c r="D46" s="342" t="s">
        <v>370</v>
      </c>
      <c r="E46" s="26" t="s">
        <v>601</v>
      </c>
      <c r="F46" s="26" t="s">
        <v>599</v>
      </c>
      <c r="G46">
        <f>VLOOKUP(C46,'[3]New ISB'!$C$6:$BX$192,74,0)</f>
        <v>40535.589999999997</v>
      </c>
    </row>
    <row r="47" spans="1:7" ht="15" x14ac:dyDescent="0.25">
      <c r="A47" s="243" t="s">
        <v>371</v>
      </c>
      <c r="B47" s="26">
        <v>3005</v>
      </c>
      <c r="C47" s="341">
        <v>8263005</v>
      </c>
      <c r="D47" s="243" t="s">
        <v>371</v>
      </c>
      <c r="E47" s="26" t="s">
        <v>601</v>
      </c>
      <c r="F47" s="26" t="s">
        <v>599</v>
      </c>
      <c r="G47">
        <f>VLOOKUP(C47,'[3]New ISB'!$C$6:$BX$192,74,0)</f>
        <v>0</v>
      </c>
    </row>
    <row r="48" spans="1:7" ht="15" x14ac:dyDescent="0.25">
      <c r="A48" s="243" t="s">
        <v>538</v>
      </c>
      <c r="B48" s="26">
        <v>2299</v>
      </c>
      <c r="C48" s="341">
        <v>8262299</v>
      </c>
      <c r="D48" s="243" t="s">
        <v>538</v>
      </c>
      <c r="E48" s="26" t="s">
        <v>605</v>
      </c>
      <c r="F48" s="26" t="s">
        <v>599</v>
      </c>
      <c r="G48">
        <f>VLOOKUP(C48,'[3]New ISB'!$C$6:$BX$192,74,0)</f>
        <v>4466.05</v>
      </c>
    </row>
    <row r="49" spans="1:7" ht="15" x14ac:dyDescent="0.25">
      <c r="A49" s="314" t="s">
        <v>394</v>
      </c>
      <c r="B49" s="26">
        <v>3066</v>
      </c>
      <c r="C49" s="341">
        <v>8263066</v>
      </c>
      <c r="D49" s="314" t="s">
        <v>394</v>
      </c>
      <c r="E49" s="26" t="s">
        <v>601</v>
      </c>
      <c r="F49" s="26" t="s">
        <v>599</v>
      </c>
    </row>
    <row r="50" spans="1:7" ht="15" x14ac:dyDescent="0.25">
      <c r="A50" s="243" t="s">
        <v>395</v>
      </c>
      <c r="B50" s="26">
        <v>3383</v>
      </c>
      <c r="C50" s="341">
        <v>8263383</v>
      </c>
      <c r="D50" s="342" t="s">
        <v>395</v>
      </c>
      <c r="E50" s="26" t="s">
        <v>598</v>
      </c>
      <c r="F50" s="26" t="s">
        <v>599</v>
      </c>
      <c r="G50">
        <f>VLOOKUP(C50,'[3]New ISB'!$C$6:$BX$192,74,0)</f>
        <v>15103.67</v>
      </c>
    </row>
    <row r="51" spans="1:7" ht="15" x14ac:dyDescent="0.25">
      <c r="A51" s="243" t="s">
        <v>396</v>
      </c>
      <c r="B51" s="26">
        <v>3379</v>
      </c>
      <c r="C51" s="341">
        <v>8263379</v>
      </c>
      <c r="D51" s="243" t="s">
        <v>546</v>
      </c>
      <c r="E51" s="26" t="s">
        <v>598</v>
      </c>
      <c r="F51" s="26" t="s">
        <v>599</v>
      </c>
      <c r="G51">
        <f>VLOOKUP(C51,'[3]New ISB'!$C$6:$BX$192,74,0)</f>
        <v>8497.76</v>
      </c>
    </row>
    <row r="52" spans="1:7" ht="15" x14ac:dyDescent="0.25">
      <c r="A52" s="243" t="s">
        <v>546</v>
      </c>
      <c r="B52" s="26">
        <v>3058</v>
      </c>
      <c r="C52" s="341">
        <v>8263058</v>
      </c>
      <c r="D52" s="342" t="s">
        <v>635</v>
      </c>
      <c r="E52" s="26" t="s">
        <v>598</v>
      </c>
      <c r="F52" s="26" t="s">
        <v>599</v>
      </c>
    </row>
    <row r="53" spans="1:7" ht="15" x14ac:dyDescent="0.25">
      <c r="A53" s="243" t="s">
        <v>397</v>
      </c>
      <c r="B53" s="26">
        <v>3378</v>
      </c>
      <c r="C53" s="341">
        <v>8263378</v>
      </c>
      <c r="D53" s="342" t="s">
        <v>397</v>
      </c>
      <c r="E53" s="26" t="s">
        <v>598</v>
      </c>
      <c r="F53" s="26" t="s">
        <v>599</v>
      </c>
      <c r="G53">
        <f>VLOOKUP(C53,'[3]New ISB'!$C$6:$BX$192,74,0)</f>
        <v>8051.59</v>
      </c>
    </row>
    <row r="54" spans="1:7" ht="15" x14ac:dyDescent="0.25">
      <c r="A54" s="243" t="s">
        <v>399</v>
      </c>
      <c r="B54" s="26">
        <v>3369</v>
      </c>
      <c r="C54" s="341">
        <v>8263369</v>
      </c>
      <c r="D54" s="342" t="s">
        <v>399</v>
      </c>
      <c r="E54" s="26" t="s">
        <v>598</v>
      </c>
      <c r="F54" s="26" t="s">
        <v>599</v>
      </c>
      <c r="G54">
        <f>VLOOKUP(C54,'[3]New ISB'!$C$6:$BX$192,74,0)</f>
        <v>5039.8999999999996</v>
      </c>
    </row>
    <row r="55" spans="1:7" ht="15" x14ac:dyDescent="0.25">
      <c r="A55" s="243" t="s">
        <v>400</v>
      </c>
      <c r="B55" s="26">
        <v>2301</v>
      </c>
      <c r="C55" s="341">
        <v>8262301</v>
      </c>
      <c r="D55" s="243" t="s">
        <v>556</v>
      </c>
      <c r="E55" s="26" t="s">
        <v>605</v>
      </c>
      <c r="F55" s="26" t="s">
        <v>599</v>
      </c>
      <c r="G55">
        <f>VLOOKUP(C55,'[3]New ISB'!$C$6:$BX$192,74,0)</f>
        <v>6052.57</v>
      </c>
    </row>
    <row r="56" spans="1:7" ht="15" x14ac:dyDescent="0.25">
      <c r="A56" s="243" t="s">
        <v>401</v>
      </c>
      <c r="B56" s="26">
        <v>3006</v>
      </c>
      <c r="C56" s="341">
        <v>8263006</v>
      </c>
      <c r="D56" s="243" t="s">
        <v>401</v>
      </c>
      <c r="E56" s="26" t="s">
        <v>601</v>
      </c>
      <c r="F56" s="26" t="s">
        <v>599</v>
      </c>
      <c r="G56">
        <f>VLOOKUP(C56,'[3]New ISB'!$C$6:$BX$192,74,0)</f>
        <v>0</v>
      </c>
    </row>
    <row r="57" spans="1:7" ht="15" x14ac:dyDescent="0.25">
      <c r="A57" s="243" t="s">
        <v>402</v>
      </c>
      <c r="B57" s="26">
        <v>2327</v>
      </c>
      <c r="C57" s="341">
        <v>8262327</v>
      </c>
      <c r="D57" s="342" t="s">
        <v>402</v>
      </c>
      <c r="E57" s="26" t="s">
        <v>598</v>
      </c>
      <c r="F57" s="26" t="s">
        <v>599</v>
      </c>
      <c r="G57">
        <f>VLOOKUP(C57,'[3]New ISB'!$C$6:$BX$192,74,0)</f>
        <v>48587.18</v>
      </c>
    </row>
    <row r="58" spans="1:7" ht="15" x14ac:dyDescent="0.25">
      <c r="A58" s="243" t="s">
        <v>563</v>
      </c>
      <c r="B58" s="26">
        <v>3389</v>
      </c>
      <c r="C58" s="341">
        <v>8263389</v>
      </c>
      <c r="D58" s="342" t="s">
        <v>563</v>
      </c>
      <c r="E58" s="26" t="s">
        <v>598</v>
      </c>
      <c r="F58" s="26" t="s">
        <v>599</v>
      </c>
    </row>
    <row r="59" spans="1:7" ht="15" x14ac:dyDescent="0.25">
      <c r="A59" s="314" t="s">
        <v>404</v>
      </c>
      <c r="B59" s="26">
        <v>2000</v>
      </c>
      <c r="C59" s="341">
        <v>8262000</v>
      </c>
      <c r="D59" s="342" t="s">
        <v>404</v>
      </c>
      <c r="E59" s="26" t="s">
        <v>598</v>
      </c>
      <c r="F59" s="26" t="s">
        <v>599</v>
      </c>
      <c r="G59">
        <f>VLOOKUP(C59,'[3]New ISB'!$C$6:$BX$192,74,0)</f>
        <v>63857.43</v>
      </c>
    </row>
    <row r="60" spans="1:7" ht="15" x14ac:dyDescent="0.25">
      <c r="A60" s="243" t="s">
        <v>571</v>
      </c>
      <c r="B60" s="26">
        <v>2330</v>
      </c>
      <c r="C60" s="341">
        <v>8262330</v>
      </c>
      <c r="D60" s="342" t="s">
        <v>571</v>
      </c>
      <c r="E60" s="26" t="s">
        <v>598</v>
      </c>
      <c r="F60" s="26" t="s">
        <v>599</v>
      </c>
    </row>
    <row r="61" spans="1:7" ht="15" x14ac:dyDescent="0.25">
      <c r="A61" s="243" t="s">
        <v>403</v>
      </c>
      <c r="B61" s="26">
        <v>2320</v>
      </c>
      <c r="C61" s="341">
        <v>8262320</v>
      </c>
      <c r="D61" s="342" t="s">
        <v>403</v>
      </c>
      <c r="E61" s="26" t="s">
        <v>601</v>
      </c>
      <c r="F61" s="26" t="s">
        <v>599</v>
      </c>
      <c r="G61">
        <f>VLOOKUP(C61,'[3]New ISB'!$C$6:$BX$192,74,0)</f>
        <v>24950</v>
      </c>
    </row>
    <row r="62" spans="1:7" ht="15" x14ac:dyDescent="0.25">
      <c r="A62" s="243" t="s">
        <v>406</v>
      </c>
      <c r="B62" s="26">
        <v>2306</v>
      </c>
      <c r="C62" s="341">
        <v>8262306</v>
      </c>
      <c r="D62" s="243" t="s">
        <v>406</v>
      </c>
      <c r="E62" s="26" t="s">
        <v>601</v>
      </c>
      <c r="F62" s="26" t="s">
        <v>599</v>
      </c>
      <c r="G62">
        <f>VLOOKUP(C62,'[3]New ISB'!$C$6:$BX$192,74,0)</f>
        <v>6736.5</v>
      </c>
    </row>
    <row r="63" spans="1:7" ht="15" x14ac:dyDescent="0.25">
      <c r="A63" s="243" t="s">
        <v>413</v>
      </c>
      <c r="B63" s="26">
        <v>2122</v>
      </c>
      <c r="C63" s="341">
        <v>8262122</v>
      </c>
      <c r="D63" s="342" t="s">
        <v>413</v>
      </c>
      <c r="E63" s="26" t="s">
        <v>601</v>
      </c>
      <c r="F63" s="26" t="s">
        <v>599</v>
      </c>
      <c r="G63">
        <f>VLOOKUP(C63,'[3]New ISB'!$C$6:$BX$192,74,0)</f>
        <v>6274.69</v>
      </c>
    </row>
    <row r="64" spans="1:7" ht="15" x14ac:dyDescent="0.25">
      <c r="A64" s="26" t="s">
        <v>524</v>
      </c>
      <c r="B64" s="26">
        <v>5406</v>
      </c>
      <c r="C64" s="341">
        <v>8265406</v>
      </c>
      <c r="D64" s="243" t="s">
        <v>367</v>
      </c>
      <c r="G64">
        <f>VLOOKUP(C64,'[3]New ISB'!$C$6:$BX$192,74,0)</f>
        <v>58304.61</v>
      </c>
    </row>
    <row r="65" spans="1:7" ht="15" x14ac:dyDescent="0.25">
      <c r="A65" s="26" t="s">
        <v>398</v>
      </c>
      <c r="B65" s="26">
        <v>4702</v>
      </c>
      <c r="C65" s="341">
        <v>8264702</v>
      </c>
      <c r="D65" s="342" t="s">
        <v>398</v>
      </c>
      <c r="G65">
        <f>VLOOKUP(C65,'[3]New ISB'!$C$6:$BX$192,74,0)</f>
        <v>61081.02</v>
      </c>
    </row>
    <row r="66" spans="1:7" ht="15" x14ac:dyDescent="0.25">
      <c r="A66" s="26" t="s">
        <v>355</v>
      </c>
      <c r="C66" s="341"/>
      <c r="D66" s="26" t="s">
        <v>355</v>
      </c>
    </row>
    <row r="67" spans="1:7" ht="15" x14ac:dyDescent="0.25">
      <c r="C67" s="341"/>
      <c r="D67" s="243" t="s">
        <v>358</v>
      </c>
    </row>
    <row r="68" spans="1:7" ht="15" x14ac:dyDescent="0.25">
      <c r="C68" s="341"/>
      <c r="D68" s="243" t="s">
        <v>368</v>
      </c>
    </row>
    <row r="69" spans="1:7" ht="15" x14ac:dyDescent="0.25">
      <c r="C69" s="341"/>
      <c r="D69" s="243" t="s">
        <v>369</v>
      </c>
    </row>
    <row r="70" spans="1:7" ht="15" x14ac:dyDescent="0.25">
      <c r="C70" s="341"/>
      <c r="D70" s="243" t="s">
        <v>372</v>
      </c>
    </row>
    <row r="71" spans="1:7" ht="15" x14ac:dyDescent="0.25">
      <c r="C71" s="341"/>
      <c r="D71" s="243" t="s">
        <v>640</v>
      </c>
    </row>
    <row r="72" spans="1:7" ht="15" x14ac:dyDescent="0.25">
      <c r="C72" s="341"/>
      <c r="D72" s="243" t="s">
        <v>570</v>
      </c>
    </row>
    <row r="73" spans="1:7" ht="15" x14ac:dyDescent="0.25">
      <c r="C73" s="341"/>
      <c r="D73" s="342"/>
    </row>
    <row r="74" spans="1:7" ht="15" x14ac:dyDescent="0.25">
      <c r="C74" s="341"/>
      <c r="D74" s="342"/>
    </row>
    <row r="75" spans="1:7" ht="15" x14ac:dyDescent="0.25">
      <c r="C75" s="341"/>
      <c r="D75" s="342"/>
    </row>
    <row r="76" spans="1:7" ht="15" x14ac:dyDescent="0.25">
      <c r="C76" s="341"/>
      <c r="D76" s="342"/>
    </row>
    <row r="77" spans="1:7" ht="15" x14ac:dyDescent="0.25">
      <c r="C77" s="341"/>
      <c r="D77" s="342"/>
    </row>
    <row r="78" spans="1:7" x14ac:dyDescent="0.2">
      <c r="B78" s="237"/>
    </row>
    <row r="79" spans="1:7" x14ac:dyDescent="0.2">
      <c r="A79" s="237"/>
      <c r="C79" s="237"/>
      <c r="D79" s="237"/>
      <c r="E79" s="237"/>
      <c r="F79" s="237"/>
      <c r="G79" s="839">
        <f>SUM(G7:G78)</f>
        <v>1392468.4700000002</v>
      </c>
    </row>
    <row r="80" spans="1:7" x14ac:dyDescent="0.2">
      <c r="B80" s="241"/>
      <c r="G80">
        <f>SUM('[3]New ISB'!$BX$6:$BX$55)</f>
        <v>1392468.4700000002</v>
      </c>
    </row>
    <row r="81" spans="2:7" x14ac:dyDescent="0.2">
      <c r="B81" s="241"/>
      <c r="C81" s="241"/>
      <c r="D81" s="241"/>
      <c r="F81" s="26" t="s">
        <v>812</v>
      </c>
      <c r="G81" s="839">
        <f>G80-G79</f>
        <v>0</v>
      </c>
    </row>
    <row r="82" spans="2:7" x14ac:dyDescent="0.2">
      <c r="B82" s="241"/>
      <c r="C82" s="241"/>
      <c r="D82" s="343"/>
      <c r="E82"/>
      <c r="F82"/>
    </row>
    <row r="83" spans="2:7" x14ac:dyDescent="0.2">
      <c r="C83" s="241"/>
      <c r="D83" s="343"/>
      <c r="E83"/>
      <c r="F83"/>
    </row>
    <row r="84" spans="2:7" x14ac:dyDescent="0.2">
      <c r="D84"/>
      <c r="E84"/>
      <c r="F84"/>
    </row>
    <row r="85" spans="2:7" x14ac:dyDescent="0.2">
      <c r="D85"/>
      <c r="E85"/>
      <c r="F85"/>
    </row>
    <row r="86" spans="2:7" x14ac:dyDescent="0.2">
      <c r="D86"/>
      <c r="E86"/>
      <c r="F86"/>
    </row>
    <row r="87" spans="2:7" x14ac:dyDescent="0.2">
      <c r="D87"/>
      <c r="E87"/>
      <c r="F87"/>
    </row>
    <row r="88" spans="2:7" x14ac:dyDescent="0.2">
      <c r="D88"/>
      <c r="E88"/>
      <c r="F88"/>
    </row>
    <row r="89" spans="2:7" x14ac:dyDescent="0.2">
      <c r="D89"/>
      <c r="E89"/>
      <c r="F89"/>
    </row>
    <row r="90" spans="2:7" x14ac:dyDescent="0.2">
      <c r="D90"/>
      <c r="E90"/>
      <c r="F90"/>
    </row>
    <row r="91" spans="2:7" x14ac:dyDescent="0.2">
      <c r="D91"/>
      <c r="E91"/>
      <c r="F91"/>
    </row>
  </sheetData>
  <conditionalFormatting sqref="F7:F78">
    <cfRule type="cellIs" dxfId="146" priority="1" stopIfTrue="1" operator="equal">
      <formula>"Academy"</formula>
    </cfRule>
  </conditionalFormatting>
  <dataValidations count="2">
    <dataValidation type="list" allowBlank="1" showInputMessage="1" showErrorMessage="1" sqref="F7:F78" xr:uid="{EB1524C3-4731-4030-9918-A448DF331E77}">
      <formula1>Status</formula1>
    </dataValidation>
    <dataValidation type="list" allowBlank="1" showInputMessage="1" showErrorMessage="1" sqref="E7:E78" xr:uid="{A1E59110-DEDF-4838-A79F-29A8162ADCA5}">
      <formula1>Type</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D62E1-785D-4874-90DD-568DB947205F}">
  <sheetPr>
    <tabColor rgb="FFFF0000"/>
  </sheetPr>
  <dimension ref="A1:L71"/>
  <sheetViews>
    <sheetView topLeftCell="A39" workbookViewId="0">
      <selection activeCell="A51" sqref="A51:XFD51"/>
    </sheetView>
  </sheetViews>
  <sheetFormatPr defaultRowHeight="12.75" x14ac:dyDescent="0.2"/>
  <cols>
    <col min="1" max="1" width="42.7109375" bestFit="1" customWidth="1"/>
    <col min="7" max="7" width="14.85546875" style="393" bestFit="1" customWidth="1"/>
    <col min="8" max="8" width="22.5703125" customWidth="1"/>
    <col min="9" max="9" width="14.85546875" style="393" bestFit="1" customWidth="1"/>
    <col min="12" max="12" width="13.42578125" bestFit="1" customWidth="1"/>
  </cols>
  <sheetData>
    <row r="1" spans="1:12" x14ac:dyDescent="0.2">
      <c r="A1">
        <v>1</v>
      </c>
      <c r="B1">
        <v>2</v>
      </c>
      <c r="E1">
        <v>3</v>
      </c>
      <c r="F1">
        <v>4</v>
      </c>
    </row>
    <row r="2" spans="1:12" x14ac:dyDescent="0.2">
      <c r="A2" t="s">
        <v>655</v>
      </c>
    </row>
    <row r="5" spans="1:12" ht="25.5" x14ac:dyDescent="0.2">
      <c r="A5" t="s">
        <v>416</v>
      </c>
      <c r="B5" t="s">
        <v>653</v>
      </c>
      <c r="E5" t="s">
        <v>588</v>
      </c>
      <c r="F5" t="s">
        <v>589</v>
      </c>
      <c r="H5" s="6" t="s">
        <v>656</v>
      </c>
    </row>
    <row r="6" spans="1:12" x14ac:dyDescent="0.2">
      <c r="B6" t="s">
        <v>654</v>
      </c>
      <c r="D6" t="s">
        <v>186</v>
      </c>
    </row>
    <row r="7" spans="1:12" x14ac:dyDescent="0.2">
      <c r="A7" t="s">
        <v>199</v>
      </c>
      <c r="B7">
        <v>2348</v>
      </c>
      <c r="C7">
        <v>8262348</v>
      </c>
      <c r="D7" t="s">
        <v>199</v>
      </c>
      <c r="E7" t="s">
        <v>598</v>
      </c>
      <c r="F7" t="s">
        <v>599</v>
      </c>
      <c r="G7" s="393">
        <f>VLOOKUP(C7,'[3]New ISB'!$C$6:$BY$150,75,0)</f>
        <v>1763411.9718906486</v>
      </c>
      <c r="I7" s="393">
        <f>SUM(G7:H7)</f>
        <v>1763411.9718906486</v>
      </c>
      <c r="K7" s="393"/>
      <c r="L7" s="393"/>
    </row>
    <row r="8" spans="1:12" x14ac:dyDescent="0.2">
      <c r="A8" t="s">
        <v>329</v>
      </c>
      <c r="B8">
        <v>2238</v>
      </c>
      <c r="C8">
        <v>8262238</v>
      </c>
      <c r="D8" s="243" t="s">
        <v>329</v>
      </c>
      <c r="E8" t="s">
        <v>598</v>
      </c>
      <c r="F8" t="s">
        <v>599</v>
      </c>
      <c r="G8" s="393">
        <f>VLOOKUP(C8,'[3]New ISB'!$C$6:$BY$150,75,0)</f>
        <v>1221124.8379454794</v>
      </c>
      <c r="I8" s="393">
        <f t="shared" ref="I8:I56" si="0">SUM(G8:H8)</f>
        <v>1221124.8379454794</v>
      </c>
      <c r="K8" s="393"/>
      <c r="L8" s="393"/>
    </row>
    <row r="9" spans="1:12" x14ac:dyDescent="0.2">
      <c r="A9" t="s">
        <v>330</v>
      </c>
      <c r="B9">
        <v>3377</v>
      </c>
      <c r="C9">
        <v>8263377</v>
      </c>
      <c r="D9" s="243" t="s">
        <v>330</v>
      </c>
      <c r="E9" t="s">
        <v>598</v>
      </c>
      <c r="F9" t="s">
        <v>599</v>
      </c>
      <c r="G9" s="393">
        <f>VLOOKUP(C9,'[3]New ISB'!$C$6:$BY$150,75,0)</f>
        <v>1096905.7282544887</v>
      </c>
      <c r="H9" s="338"/>
      <c r="I9" s="393">
        <f t="shared" si="0"/>
        <v>1096905.7282544887</v>
      </c>
      <c r="K9" s="393"/>
      <c r="L9" s="393"/>
    </row>
    <row r="10" spans="1:12" x14ac:dyDescent="0.2">
      <c r="A10" t="s">
        <v>331</v>
      </c>
      <c r="B10">
        <v>3384</v>
      </c>
      <c r="C10">
        <v>8263384</v>
      </c>
      <c r="D10" t="s">
        <v>331</v>
      </c>
      <c r="E10" t="s">
        <v>598</v>
      </c>
      <c r="F10" t="s">
        <v>599</v>
      </c>
      <c r="G10" s="393">
        <f>VLOOKUP(C10,'[3]New ISB'!$C$6:$BY$150,75,0)</f>
        <v>672653.53281291749</v>
      </c>
      <c r="H10" s="338"/>
      <c r="I10" s="393">
        <f t="shared" si="0"/>
        <v>672653.53281291749</v>
      </c>
      <c r="K10" s="393"/>
      <c r="L10" s="393"/>
    </row>
    <row r="11" spans="1:12" x14ac:dyDescent="0.2">
      <c r="A11" t="s">
        <v>332</v>
      </c>
      <c r="B11">
        <v>2309</v>
      </c>
      <c r="C11">
        <v>8262309</v>
      </c>
      <c r="D11" t="s">
        <v>332</v>
      </c>
      <c r="E11" t="s">
        <v>605</v>
      </c>
      <c r="F11" t="s">
        <v>599</v>
      </c>
      <c r="G11" s="393">
        <f>VLOOKUP(C11,'[3]New ISB'!$C$6:$BY$150,75,0)</f>
        <v>1301697.966825055</v>
      </c>
      <c r="I11" s="393">
        <f t="shared" si="0"/>
        <v>1301697.966825055</v>
      </c>
      <c r="K11" s="393"/>
      <c r="L11" s="393"/>
    </row>
    <row r="12" spans="1:12" x14ac:dyDescent="0.2">
      <c r="A12" t="s">
        <v>334</v>
      </c>
      <c r="B12">
        <v>2017</v>
      </c>
      <c r="C12">
        <v>8262017</v>
      </c>
      <c r="D12" s="243" t="s">
        <v>334</v>
      </c>
      <c r="E12" t="s">
        <v>598</v>
      </c>
      <c r="F12" t="s">
        <v>599</v>
      </c>
      <c r="G12" s="393">
        <f>VLOOKUP(C12,'[3]New ISB'!$C$6:$BY$150,75,0)</f>
        <v>2124685.7747110557</v>
      </c>
      <c r="I12" s="393">
        <f t="shared" si="0"/>
        <v>2124685.7747110557</v>
      </c>
      <c r="K12" s="393"/>
      <c r="L12" s="393"/>
    </row>
    <row r="13" spans="1:12" x14ac:dyDescent="0.2">
      <c r="A13" t="s">
        <v>335</v>
      </c>
      <c r="B13">
        <v>2121</v>
      </c>
      <c r="C13">
        <v>8262121</v>
      </c>
      <c r="D13" t="s">
        <v>335</v>
      </c>
      <c r="E13" t="s">
        <v>605</v>
      </c>
      <c r="F13" t="s">
        <v>599</v>
      </c>
      <c r="G13" s="393">
        <f>VLOOKUP(C13,'[3]New ISB'!$C$6:$BY$150,75,0)</f>
        <v>2071399.7540510236</v>
      </c>
      <c r="I13" s="393">
        <f t="shared" si="0"/>
        <v>2071399.7540510236</v>
      </c>
      <c r="K13" s="393"/>
      <c r="L13" s="393"/>
    </row>
    <row r="14" spans="1:12" x14ac:dyDescent="0.2">
      <c r="A14" t="s">
        <v>336</v>
      </c>
      <c r="B14">
        <v>2336</v>
      </c>
      <c r="C14">
        <v>8262336</v>
      </c>
      <c r="D14" t="s">
        <v>336</v>
      </c>
      <c r="E14" t="s">
        <v>598</v>
      </c>
      <c r="F14" t="s">
        <v>599</v>
      </c>
      <c r="G14" s="393">
        <f>VLOOKUP(C14,'[3]New ISB'!$C$6:$BY$150,75,0)</f>
        <v>2209415.7349310005</v>
      </c>
      <c r="I14" s="393">
        <f t="shared" si="0"/>
        <v>2209415.7349310005</v>
      </c>
      <c r="K14" s="393"/>
      <c r="L14" s="393"/>
    </row>
    <row r="15" spans="1:12" x14ac:dyDescent="0.2">
      <c r="A15" t="s">
        <v>337</v>
      </c>
      <c r="B15">
        <v>2015</v>
      </c>
      <c r="C15">
        <v>8262015</v>
      </c>
      <c r="D15" t="s">
        <v>337</v>
      </c>
      <c r="E15" t="s">
        <v>601</v>
      </c>
      <c r="F15" t="s">
        <v>599</v>
      </c>
      <c r="G15" s="393">
        <f>VLOOKUP(C15,'[3]New ISB'!$C$6:$BY$150,75,0)</f>
        <v>389124.88208064152</v>
      </c>
      <c r="I15" s="393">
        <f t="shared" si="0"/>
        <v>389124.88208064152</v>
      </c>
      <c r="K15" s="393"/>
      <c r="L15" s="393"/>
    </row>
    <row r="16" spans="1:12" x14ac:dyDescent="0.2">
      <c r="A16" t="s">
        <v>338</v>
      </c>
      <c r="B16">
        <v>2346</v>
      </c>
      <c r="C16">
        <v>8262346</v>
      </c>
      <c r="D16" t="s">
        <v>338</v>
      </c>
      <c r="E16" t="s">
        <v>598</v>
      </c>
      <c r="F16" t="s">
        <v>599</v>
      </c>
      <c r="G16" s="393">
        <f>VLOOKUP(C16,'[3]New ISB'!$C$6:$BY$150,75,0)</f>
        <v>1207735.1659990719</v>
      </c>
      <c r="I16" s="393">
        <f t="shared" si="0"/>
        <v>1207735.1659990719</v>
      </c>
      <c r="K16" s="393"/>
      <c r="L16" s="393"/>
    </row>
    <row r="17" spans="1:12" x14ac:dyDescent="0.2">
      <c r="A17" t="s">
        <v>339</v>
      </c>
      <c r="B17">
        <v>3000</v>
      </c>
      <c r="C17">
        <v>8263000</v>
      </c>
      <c r="D17" t="s">
        <v>339</v>
      </c>
      <c r="E17" t="s">
        <v>598</v>
      </c>
      <c r="F17" t="s">
        <v>599</v>
      </c>
      <c r="G17" s="393">
        <f>VLOOKUP(C17,'[3]New ISB'!$C$6:$BY$150,75,0)</f>
        <v>1133917.0280556192</v>
      </c>
      <c r="I17" s="393">
        <f t="shared" si="0"/>
        <v>1133917.0280556192</v>
      </c>
      <c r="K17" s="393"/>
      <c r="L17" s="393"/>
    </row>
    <row r="18" spans="1:12" x14ac:dyDescent="0.2">
      <c r="A18" t="s">
        <v>340</v>
      </c>
      <c r="B18">
        <v>2313</v>
      </c>
      <c r="C18">
        <v>8262313</v>
      </c>
      <c r="D18" t="s">
        <v>340</v>
      </c>
      <c r="E18" t="s">
        <v>601</v>
      </c>
      <c r="F18" t="s">
        <v>599</v>
      </c>
      <c r="G18" s="393">
        <f>VLOOKUP(C18,'[3]New ISB'!$C$6:$BY$150,75,0)</f>
        <v>510097.58659586107</v>
      </c>
      <c r="I18" s="393">
        <f t="shared" si="0"/>
        <v>510097.58659586107</v>
      </c>
      <c r="K18" s="393"/>
      <c r="L18" s="393"/>
    </row>
    <row r="19" spans="1:12" x14ac:dyDescent="0.2">
      <c r="A19" t="s">
        <v>341</v>
      </c>
      <c r="B19">
        <v>2285</v>
      </c>
      <c r="C19">
        <v>8262285</v>
      </c>
      <c r="D19" t="s">
        <v>341</v>
      </c>
      <c r="E19" t="s">
        <v>598</v>
      </c>
      <c r="F19" t="s">
        <v>599</v>
      </c>
      <c r="G19" s="393">
        <f>VLOOKUP(C19,'[3]New ISB'!$C$6:$BY$150,75,0)</f>
        <v>1621384.3552718584</v>
      </c>
      <c r="I19" s="393">
        <f t="shared" si="0"/>
        <v>1621384.3552718584</v>
      </c>
      <c r="K19" s="393"/>
      <c r="L19" s="393"/>
    </row>
    <row r="20" spans="1:12" x14ac:dyDescent="0.2">
      <c r="A20" t="s">
        <v>342</v>
      </c>
      <c r="B20">
        <v>2316</v>
      </c>
      <c r="C20">
        <v>8262316</v>
      </c>
      <c r="D20" t="s">
        <v>342</v>
      </c>
      <c r="E20" t="s">
        <v>601</v>
      </c>
      <c r="F20" t="s">
        <v>599</v>
      </c>
      <c r="G20" s="393">
        <f>VLOOKUP(C20,'[3]New ISB'!$C$6:$BY$150,75,0)</f>
        <v>651449.46122692304</v>
      </c>
      <c r="I20" s="393">
        <f t="shared" si="0"/>
        <v>651449.46122692304</v>
      </c>
      <c r="K20" s="393"/>
      <c r="L20" s="393"/>
    </row>
    <row r="21" spans="1:12" x14ac:dyDescent="0.2">
      <c r="A21" t="s">
        <v>343</v>
      </c>
      <c r="B21">
        <v>2323</v>
      </c>
      <c r="C21">
        <v>8262323</v>
      </c>
      <c r="D21" t="s">
        <v>343</v>
      </c>
      <c r="E21" t="s">
        <v>598</v>
      </c>
      <c r="F21" t="s">
        <v>599</v>
      </c>
      <c r="G21" s="393">
        <f>VLOOKUP(C21,'[3]New ISB'!$C$6:$BY$150,75,0)</f>
        <v>1420908.3263392698</v>
      </c>
      <c r="I21" s="393">
        <f t="shared" si="0"/>
        <v>1420908.3263392698</v>
      </c>
      <c r="K21" s="393"/>
      <c r="L21" s="393"/>
    </row>
    <row r="22" spans="1:12" x14ac:dyDescent="0.2">
      <c r="A22" t="s">
        <v>344</v>
      </c>
      <c r="B22">
        <v>3376</v>
      </c>
      <c r="C22">
        <v>8263376</v>
      </c>
      <c r="D22" t="s">
        <v>344</v>
      </c>
      <c r="E22" t="s">
        <v>598</v>
      </c>
      <c r="F22" t="s">
        <v>599</v>
      </c>
      <c r="G22" s="393">
        <f>VLOOKUP(C22,'[3]New ISB'!$C$6:$BY$150,75,0)</f>
        <v>2031533.979485339</v>
      </c>
      <c r="I22" s="393">
        <f t="shared" si="0"/>
        <v>2031533.979485339</v>
      </c>
      <c r="K22" s="393"/>
      <c r="L22" s="393"/>
    </row>
    <row r="23" spans="1:12" x14ac:dyDescent="0.2">
      <c r="A23" t="s">
        <v>345</v>
      </c>
      <c r="B23">
        <v>2347</v>
      </c>
      <c r="C23">
        <v>8262347</v>
      </c>
      <c r="D23" t="s">
        <v>345</v>
      </c>
      <c r="E23" t="s">
        <v>601</v>
      </c>
      <c r="F23" t="s">
        <v>599</v>
      </c>
      <c r="G23" s="393">
        <f>VLOOKUP(C23,'[3]New ISB'!$C$6:$BY$150,75,0)</f>
        <v>846814.19580963301</v>
      </c>
      <c r="I23" s="393">
        <f t="shared" si="0"/>
        <v>846814.19580963301</v>
      </c>
      <c r="K23" s="393"/>
      <c r="L23" s="393"/>
    </row>
    <row r="24" spans="1:12" x14ac:dyDescent="0.2">
      <c r="A24" t="s">
        <v>346</v>
      </c>
      <c r="B24">
        <v>2303</v>
      </c>
      <c r="C24">
        <v>8262303</v>
      </c>
      <c r="D24" t="s">
        <v>346</v>
      </c>
      <c r="E24" t="s">
        <v>598</v>
      </c>
      <c r="F24" t="s">
        <v>599</v>
      </c>
      <c r="G24" s="393">
        <f>VLOOKUP(C24,'[3]New ISB'!$C$6:$BY$150,75,0)</f>
        <v>1860872.1448846366</v>
      </c>
      <c r="I24" s="393">
        <f t="shared" si="0"/>
        <v>1860872.1448846366</v>
      </c>
      <c r="K24" s="393"/>
      <c r="L24" s="393"/>
    </row>
    <row r="25" spans="1:12" x14ac:dyDescent="0.2">
      <c r="A25" t="s">
        <v>476</v>
      </c>
      <c r="B25">
        <v>2337</v>
      </c>
      <c r="C25">
        <v>8262337</v>
      </c>
      <c r="D25" s="243" t="s">
        <v>476</v>
      </c>
      <c r="E25" t="s">
        <v>598</v>
      </c>
      <c r="F25" t="s">
        <v>599</v>
      </c>
      <c r="G25" s="393">
        <f>VLOOKUP(C25,'[3]New ISB'!$C$6:$BY$150,75,0)</f>
        <v>1596821.1420412492</v>
      </c>
      <c r="I25" s="393">
        <f t="shared" si="0"/>
        <v>1596821.1420412492</v>
      </c>
      <c r="K25" s="393"/>
      <c r="L25" s="393"/>
    </row>
    <row r="26" spans="1:12" x14ac:dyDescent="0.2">
      <c r="A26" t="s">
        <v>349</v>
      </c>
      <c r="B26">
        <v>2272</v>
      </c>
      <c r="C26">
        <v>8262272</v>
      </c>
      <c r="D26" t="s">
        <v>349</v>
      </c>
      <c r="E26" t="s">
        <v>601</v>
      </c>
      <c r="F26" t="s">
        <v>599</v>
      </c>
      <c r="G26" s="393">
        <f>VLOOKUP(C26,'[3]New ISB'!$C$6:$BY$150,75,0)</f>
        <v>728443.13639454986</v>
      </c>
      <c r="I26" s="393">
        <f t="shared" si="0"/>
        <v>728443.13639454986</v>
      </c>
      <c r="K26" s="393"/>
      <c r="L26" s="393"/>
    </row>
    <row r="27" spans="1:12" x14ac:dyDescent="0.2">
      <c r="A27" t="s">
        <v>350</v>
      </c>
      <c r="B27">
        <v>2305</v>
      </c>
      <c r="C27">
        <v>8262305</v>
      </c>
      <c r="D27" t="s">
        <v>350</v>
      </c>
      <c r="E27" t="s">
        <v>605</v>
      </c>
      <c r="F27" t="s">
        <v>599</v>
      </c>
      <c r="G27" s="393">
        <f>VLOOKUP(C27,'[3]New ISB'!$C$6:$BY$150,75,0)</f>
        <v>1307834.7696295872</v>
      </c>
      <c r="I27" s="393">
        <f t="shared" si="0"/>
        <v>1307834.7696295872</v>
      </c>
      <c r="K27" s="393"/>
      <c r="L27" s="393"/>
    </row>
    <row r="28" spans="1:12" x14ac:dyDescent="0.2">
      <c r="A28" t="s">
        <v>351</v>
      </c>
      <c r="B28">
        <v>2042</v>
      </c>
      <c r="C28">
        <v>8262042</v>
      </c>
      <c r="D28" t="s">
        <v>351</v>
      </c>
      <c r="E28" t="s">
        <v>598</v>
      </c>
      <c r="F28" t="s">
        <v>599</v>
      </c>
      <c r="G28" s="393">
        <f>VLOOKUP(C28,'[3]New ISB'!$C$6:$BY$150,75,0)</f>
        <v>1506145.0146009892</v>
      </c>
      <c r="I28" s="393">
        <f t="shared" si="0"/>
        <v>1506145.0146009892</v>
      </c>
      <c r="K28" s="393"/>
      <c r="L28" s="393"/>
    </row>
    <row r="29" spans="1:12" x14ac:dyDescent="0.2">
      <c r="A29" t="s">
        <v>352</v>
      </c>
      <c r="B29">
        <v>2043</v>
      </c>
      <c r="C29">
        <v>8262043</v>
      </c>
      <c r="D29" t="s">
        <v>352</v>
      </c>
      <c r="E29" t="s">
        <v>601</v>
      </c>
      <c r="F29" t="s">
        <v>599</v>
      </c>
      <c r="G29" s="393">
        <f>VLOOKUP(C29,'[3]New ISB'!$C$6:$BY$150,75,0)</f>
        <v>868165.62470066512</v>
      </c>
      <c r="I29" s="393">
        <f t="shared" si="0"/>
        <v>868165.62470066512</v>
      </c>
      <c r="K29" s="393"/>
      <c r="L29" s="393"/>
    </row>
    <row r="30" spans="1:12" x14ac:dyDescent="0.2">
      <c r="A30" t="s">
        <v>353</v>
      </c>
      <c r="B30">
        <v>2324</v>
      </c>
      <c r="C30">
        <v>8262324</v>
      </c>
      <c r="D30" t="s">
        <v>353</v>
      </c>
      <c r="E30" t="s">
        <v>601</v>
      </c>
      <c r="F30" t="s">
        <v>599</v>
      </c>
      <c r="G30" s="393">
        <f>VLOOKUP(C30,'[3]New ISB'!$C$6:$BY$150,75,0)</f>
        <v>555985.98476756748</v>
      </c>
      <c r="I30" s="393">
        <f t="shared" si="0"/>
        <v>555985.98476756748</v>
      </c>
      <c r="K30" s="393"/>
      <c r="L30" s="393"/>
    </row>
    <row r="31" spans="1:12" x14ac:dyDescent="0.2">
      <c r="A31" t="s">
        <v>354</v>
      </c>
      <c r="B31">
        <v>2006</v>
      </c>
      <c r="C31">
        <v>8262006</v>
      </c>
      <c r="D31" t="s">
        <v>354</v>
      </c>
      <c r="E31" t="s">
        <v>601</v>
      </c>
      <c r="F31" t="s">
        <v>599</v>
      </c>
      <c r="G31" s="393">
        <f>VLOOKUP(C31,'[3]New ISB'!$C$6:$BY$150,75,0)</f>
        <v>698263.4908992463</v>
      </c>
      <c r="I31" s="393">
        <f t="shared" si="0"/>
        <v>698263.4908992463</v>
      </c>
      <c r="K31" s="393"/>
      <c r="L31" s="393"/>
    </row>
    <row r="32" spans="1:12" x14ac:dyDescent="0.2">
      <c r="A32" t="s">
        <v>356</v>
      </c>
      <c r="B32">
        <v>2007</v>
      </c>
      <c r="C32">
        <v>8262007</v>
      </c>
      <c r="D32" t="s">
        <v>356</v>
      </c>
      <c r="E32" t="s">
        <v>598</v>
      </c>
      <c r="F32" t="s">
        <v>599</v>
      </c>
      <c r="G32" s="393">
        <f>VLOOKUP(C32,'[3]New ISB'!$C$6:$BY$150,75,0)</f>
        <v>1891332.2225732759</v>
      </c>
      <c r="I32" s="393">
        <f t="shared" si="0"/>
        <v>1891332.2225732759</v>
      </c>
      <c r="K32" s="393"/>
      <c r="L32" s="393"/>
    </row>
    <row r="33" spans="1:12" x14ac:dyDescent="0.2">
      <c r="A33" t="s">
        <v>357</v>
      </c>
      <c r="B33">
        <v>2506</v>
      </c>
      <c r="C33">
        <v>8262506</v>
      </c>
      <c r="D33" t="s">
        <v>357</v>
      </c>
      <c r="E33" t="s">
        <v>601</v>
      </c>
      <c r="F33" t="s">
        <v>599</v>
      </c>
      <c r="G33" s="393">
        <f>VLOOKUP(C33,'[3]New ISB'!$C$6:$BY$150,75,0)</f>
        <v>1014874.1558322896</v>
      </c>
      <c r="I33" s="393">
        <f t="shared" si="0"/>
        <v>1014874.1558322896</v>
      </c>
      <c r="K33" s="393"/>
      <c r="L33" s="393"/>
    </row>
    <row r="34" spans="1:12" x14ac:dyDescent="0.2">
      <c r="A34" t="s">
        <v>359</v>
      </c>
      <c r="B34">
        <v>3003</v>
      </c>
      <c r="C34">
        <v>8263003</v>
      </c>
      <c r="D34" t="s">
        <v>359</v>
      </c>
      <c r="E34" t="s">
        <v>601</v>
      </c>
      <c r="F34" t="s">
        <v>599</v>
      </c>
      <c r="G34" s="393">
        <f>VLOOKUP(C34,'[3]New ISB'!$C$6:$BY$150,75,0)</f>
        <v>253081.82003034998</v>
      </c>
      <c r="I34" s="393">
        <f t="shared" si="0"/>
        <v>253081.82003034998</v>
      </c>
      <c r="K34" s="393"/>
      <c r="L34" s="393"/>
    </row>
    <row r="35" spans="1:12" x14ac:dyDescent="0.2">
      <c r="A35" t="s">
        <v>506</v>
      </c>
      <c r="B35">
        <v>3390</v>
      </c>
      <c r="C35">
        <v>8263390</v>
      </c>
      <c r="D35" s="243" t="s">
        <v>506</v>
      </c>
      <c r="E35" t="s">
        <v>598</v>
      </c>
      <c r="F35" t="s">
        <v>599</v>
      </c>
      <c r="G35" s="393">
        <f>VLOOKUP(C35,'[3]New ISB'!$C$6:$BY$150,75,0)</f>
        <v>3388704.6386181549</v>
      </c>
      <c r="I35" s="393">
        <f t="shared" si="0"/>
        <v>3388704.6386181549</v>
      </c>
      <c r="K35" s="393"/>
      <c r="L35" s="393"/>
    </row>
    <row r="36" spans="1:12" x14ac:dyDescent="0.2">
      <c r="A36" t="s">
        <v>362</v>
      </c>
      <c r="B36">
        <v>3004</v>
      </c>
      <c r="C36">
        <v>8263004</v>
      </c>
      <c r="D36" s="243" t="s">
        <v>362</v>
      </c>
      <c r="E36" t="s">
        <v>601</v>
      </c>
      <c r="F36" t="s">
        <v>599</v>
      </c>
      <c r="G36" s="393">
        <f>VLOOKUP(C36,'[3]New ISB'!$C$6:$BY$150,75,0)</f>
        <v>356240.50798781577</v>
      </c>
      <c r="I36" s="393">
        <f t="shared" si="0"/>
        <v>356240.50798781577</v>
      </c>
      <c r="K36" s="393"/>
      <c r="L36" s="393"/>
    </row>
    <row r="37" spans="1:12" x14ac:dyDescent="0.2">
      <c r="A37" t="s">
        <v>363</v>
      </c>
      <c r="B37">
        <v>2062</v>
      </c>
      <c r="C37">
        <v>8262062</v>
      </c>
      <c r="D37" t="s">
        <v>363</v>
      </c>
      <c r="E37" t="s">
        <v>601</v>
      </c>
      <c r="F37" t="s">
        <v>599</v>
      </c>
      <c r="G37" s="393">
        <f>VLOOKUP(C37,'[3]New ISB'!$C$6:$BY$150,75,0)</f>
        <v>983534.20909194555</v>
      </c>
      <c r="I37" s="393">
        <f t="shared" si="0"/>
        <v>983534.20909194555</v>
      </c>
      <c r="K37" s="393"/>
      <c r="L37" s="393"/>
    </row>
    <row r="38" spans="1:12" x14ac:dyDescent="0.2">
      <c r="A38" t="s">
        <v>364</v>
      </c>
      <c r="B38">
        <v>2247</v>
      </c>
      <c r="C38">
        <v>8262247</v>
      </c>
      <c r="D38" t="s">
        <v>364</v>
      </c>
      <c r="E38" t="s">
        <v>601</v>
      </c>
      <c r="F38" t="s">
        <v>599</v>
      </c>
      <c r="G38" s="393">
        <f>VLOOKUP(C38,'[3]New ISB'!$C$6:$BY$150,75,0)</f>
        <v>768793.58435369993</v>
      </c>
      <c r="I38" s="393">
        <f t="shared" si="0"/>
        <v>768793.58435369993</v>
      </c>
      <c r="K38" s="393"/>
      <c r="L38" s="393"/>
    </row>
    <row r="39" spans="1:12" x14ac:dyDescent="0.2">
      <c r="A39" t="s">
        <v>365</v>
      </c>
      <c r="B39">
        <v>2002</v>
      </c>
      <c r="C39">
        <v>8262002</v>
      </c>
      <c r="D39" t="s">
        <v>365</v>
      </c>
      <c r="E39" t="s">
        <v>598</v>
      </c>
      <c r="F39" t="s">
        <v>599</v>
      </c>
      <c r="G39" s="393">
        <f>VLOOKUP(C39,'[3]New ISB'!$C$6:$BY$150,75,0)</f>
        <v>2889849.9490051288</v>
      </c>
      <c r="I39" s="393">
        <f t="shared" si="0"/>
        <v>2889849.9490051288</v>
      </c>
      <c r="K39" s="393"/>
      <c r="L39" s="393"/>
    </row>
    <row r="40" spans="1:12" x14ac:dyDescent="0.2">
      <c r="A40" t="s">
        <v>366</v>
      </c>
      <c r="B40">
        <v>2322</v>
      </c>
      <c r="C40">
        <v>8262322</v>
      </c>
      <c r="D40" t="s">
        <v>366</v>
      </c>
      <c r="E40" t="s">
        <v>601</v>
      </c>
      <c r="F40" t="s">
        <v>599</v>
      </c>
      <c r="G40" s="393">
        <f>VLOOKUP(C40,'[3]New ISB'!$C$6:$BY$150,75,0)</f>
        <v>486366.82793548383</v>
      </c>
      <c r="I40" s="393">
        <f t="shared" si="0"/>
        <v>486366.82793548383</v>
      </c>
      <c r="K40" s="393"/>
      <c r="L40" s="393"/>
    </row>
    <row r="41" spans="1:12" x14ac:dyDescent="0.2">
      <c r="A41" t="s">
        <v>370</v>
      </c>
      <c r="B41">
        <v>2112</v>
      </c>
      <c r="C41">
        <v>8262112</v>
      </c>
      <c r="D41" t="s">
        <v>370</v>
      </c>
      <c r="E41" t="s">
        <v>601</v>
      </c>
      <c r="F41" t="s">
        <v>599</v>
      </c>
      <c r="G41" s="393">
        <f>VLOOKUP(C41,'[3]New ISB'!$C$6:$BY$150,75,0)</f>
        <v>851215.09635278338</v>
      </c>
      <c r="I41" s="393">
        <f t="shared" si="0"/>
        <v>851215.09635278338</v>
      </c>
      <c r="K41" s="393"/>
      <c r="L41" s="393"/>
    </row>
    <row r="42" spans="1:12" x14ac:dyDescent="0.2">
      <c r="A42" t="s">
        <v>371</v>
      </c>
      <c r="B42">
        <v>3005</v>
      </c>
      <c r="C42">
        <v>8263005</v>
      </c>
      <c r="D42" s="243" t="s">
        <v>371</v>
      </c>
      <c r="E42" t="s">
        <v>601</v>
      </c>
      <c r="F42" t="s">
        <v>599</v>
      </c>
      <c r="G42" s="393">
        <f>VLOOKUP(C42,'[3]New ISB'!$C$6:$BY$150,75,0)</f>
        <v>324428.53493433329</v>
      </c>
      <c r="I42" s="393">
        <f t="shared" si="0"/>
        <v>324428.53493433329</v>
      </c>
      <c r="K42" s="393"/>
      <c r="L42" s="393"/>
    </row>
    <row r="43" spans="1:12" x14ac:dyDescent="0.2">
      <c r="A43" t="s">
        <v>538</v>
      </c>
      <c r="B43">
        <v>2299</v>
      </c>
      <c r="C43">
        <v>8262299</v>
      </c>
      <c r="D43" s="243" t="s">
        <v>538</v>
      </c>
      <c r="E43" t="s">
        <v>605</v>
      </c>
      <c r="F43" t="s">
        <v>599</v>
      </c>
      <c r="G43" s="393">
        <f>VLOOKUP(C43,'[3]New ISB'!$C$6:$BY$150,75,0)</f>
        <v>1191971.8832896042</v>
      </c>
      <c r="I43" s="393">
        <f t="shared" si="0"/>
        <v>1191971.8832896042</v>
      </c>
      <c r="K43" s="393"/>
      <c r="L43" s="393"/>
    </row>
    <row r="44" spans="1:12" x14ac:dyDescent="0.2">
      <c r="A44" t="s">
        <v>395</v>
      </c>
      <c r="B44">
        <v>3383</v>
      </c>
      <c r="C44">
        <v>8263383</v>
      </c>
      <c r="D44" t="s">
        <v>395</v>
      </c>
      <c r="E44" t="s">
        <v>598</v>
      </c>
      <c r="F44" t="s">
        <v>599</v>
      </c>
      <c r="G44" s="393">
        <f>VLOOKUP(C44,'[3]New ISB'!$C$6:$BY$150,75,0)</f>
        <v>2029255.5902444967</v>
      </c>
      <c r="H44" s="338"/>
      <c r="I44" s="393">
        <f t="shared" si="0"/>
        <v>2029255.5902444967</v>
      </c>
      <c r="K44" s="393"/>
      <c r="L44" s="393"/>
    </row>
    <row r="45" spans="1:12" x14ac:dyDescent="0.2">
      <c r="A45" t="s">
        <v>396</v>
      </c>
      <c r="B45">
        <v>3379</v>
      </c>
      <c r="C45">
        <v>8263379</v>
      </c>
      <c r="D45" s="243" t="s">
        <v>396</v>
      </c>
      <c r="E45" t="s">
        <v>598</v>
      </c>
      <c r="F45" t="s">
        <v>599</v>
      </c>
      <c r="G45" s="393">
        <f>VLOOKUP(C45,'[3]New ISB'!$C$6:$BY$150,75,0)</f>
        <v>1911702.957514036</v>
      </c>
      <c r="H45" s="338"/>
      <c r="I45" s="393">
        <f t="shared" si="0"/>
        <v>1911702.957514036</v>
      </c>
      <c r="K45" s="393"/>
      <c r="L45" s="393"/>
    </row>
    <row r="46" spans="1:12" x14ac:dyDescent="0.2">
      <c r="A46" t="s">
        <v>397</v>
      </c>
      <c r="B46">
        <v>3378</v>
      </c>
      <c r="C46">
        <v>8263378</v>
      </c>
      <c r="D46" t="s">
        <v>397</v>
      </c>
      <c r="E46" t="s">
        <v>598</v>
      </c>
      <c r="F46" t="s">
        <v>599</v>
      </c>
      <c r="G46" s="393">
        <f>VLOOKUP(C46,'[3]New ISB'!$C$6:$BY$150,75,0)</f>
        <v>2129446.5200296165</v>
      </c>
      <c r="H46" s="338"/>
      <c r="I46" s="393">
        <f t="shared" si="0"/>
        <v>2129446.5200296165</v>
      </c>
      <c r="K46" s="393"/>
      <c r="L46" s="393"/>
    </row>
    <row r="47" spans="1:12" x14ac:dyDescent="0.2">
      <c r="A47" t="s">
        <v>399</v>
      </c>
      <c r="B47">
        <v>3369</v>
      </c>
      <c r="C47">
        <v>8263369</v>
      </c>
      <c r="D47" t="s">
        <v>399</v>
      </c>
      <c r="E47" t="s">
        <v>598</v>
      </c>
      <c r="F47" t="s">
        <v>599</v>
      </c>
      <c r="G47" s="393">
        <f>VLOOKUP(C47,'[3]New ISB'!$C$6:$BY$150,75,0)</f>
        <v>1190333.1070803027</v>
      </c>
      <c r="H47" s="338"/>
      <c r="I47" s="393">
        <f t="shared" si="0"/>
        <v>1190333.1070803027</v>
      </c>
      <c r="K47" s="393"/>
      <c r="L47" s="393"/>
    </row>
    <row r="48" spans="1:12" x14ac:dyDescent="0.2">
      <c r="A48" t="s">
        <v>400</v>
      </c>
      <c r="B48">
        <v>2301</v>
      </c>
      <c r="C48">
        <v>8262301</v>
      </c>
      <c r="D48" s="243" t="s">
        <v>556</v>
      </c>
      <c r="E48" t="s">
        <v>605</v>
      </c>
      <c r="F48" t="s">
        <v>599</v>
      </c>
      <c r="G48" s="393">
        <f>VLOOKUP(C48,'[3]New ISB'!$C$6:$BY$150,75,0)</f>
        <v>1938811.087198193</v>
      </c>
      <c r="H48" s="338"/>
      <c r="I48" s="393">
        <f t="shared" si="0"/>
        <v>1938811.087198193</v>
      </c>
      <c r="K48" s="393"/>
      <c r="L48" s="393"/>
    </row>
    <row r="49" spans="1:12" x14ac:dyDescent="0.2">
      <c r="A49" t="s">
        <v>401</v>
      </c>
      <c r="B49">
        <v>3006</v>
      </c>
      <c r="C49">
        <v>8263006</v>
      </c>
      <c r="D49" s="243" t="s">
        <v>401</v>
      </c>
      <c r="E49" t="s">
        <v>601</v>
      </c>
      <c r="F49" t="s">
        <v>599</v>
      </c>
      <c r="G49" s="393">
        <f>VLOOKUP(C49,'[3]New ISB'!$C$6:$BY$150,75,0)</f>
        <v>280421.77114869998</v>
      </c>
      <c r="I49" s="393">
        <f t="shared" si="0"/>
        <v>280421.77114869998</v>
      </c>
      <c r="K49" s="393"/>
      <c r="L49" s="393"/>
    </row>
    <row r="50" spans="1:12" x14ac:dyDescent="0.2">
      <c r="A50" t="s">
        <v>402</v>
      </c>
      <c r="B50">
        <v>2327</v>
      </c>
      <c r="C50">
        <v>8262327</v>
      </c>
      <c r="D50" t="s">
        <v>402</v>
      </c>
      <c r="E50" t="s">
        <v>598</v>
      </c>
      <c r="F50" t="s">
        <v>599</v>
      </c>
      <c r="G50" s="393">
        <f>VLOOKUP(C50,'[3]New ISB'!$C$6:$BY$150,75,0)</f>
        <v>1980338.9392950598</v>
      </c>
      <c r="I50" s="393">
        <f t="shared" si="0"/>
        <v>1980338.9392950598</v>
      </c>
      <c r="K50" s="393"/>
      <c r="L50" s="393"/>
    </row>
    <row r="51" spans="1:12" x14ac:dyDescent="0.2">
      <c r="A51" t="s">
        <v>404</v>
      </c>
      <c r="B51">
        <v>2000</v>
      </c>
      <c r="C51">
        <v>8262000</v>
      </c>
      <c r="D51" t="s">
        <v>404</v>
      </c>
      <c r="E51" t="s">
        <v>598</v>
      </c>
      <c r="F51" t="s">
        <v>599</v>
      </c>
      <c r="G51" s="393">
        <f>VLOOKUP(C51,'[3]New ISB'!$C$6:$BY$150,75,0)</f>
        <v>2174837.2317735357</v>
      </c>
      <c r="I51" s="393">
        <f t="shared" si="0"/>
        <v>2174837.2317735357</v>
      </c>
      <c r="K51" s="393"/>
      <c r="L51" s="393"/>
    </row>
    <row r="52" spans="1:12" x14ac:dyDescent="0.2">
      <c r="A52" t="s">
        <v>403</v>
      </c>
      <c r="B52">
        <v>2320</v>
      </c>
      <c r="C52">
        <v>8262320</v>
      </c>
      <c r="D52" t="s">
        <v>403</v>
      </c>
      <c r="E52" t="s">
        <v>601</v>
      </c>
      <c r="F52" t="s">
        <v>599</v>
      </c>
      <c r="G52" s="393">
        <f>VLOOKUP(C52,'[3]New ISB'!$C$6:$BY$150,75,0)</f>
        <v>764372.54548412678</v>
      </c>
      <c r="I52" s="393">
        <f t="shared" si="0"/>
        <v>764372.54548412678</v>
      </c>
      <c r="K52" s="393"/>
      <c r="L52" s="393"/>
    </row>
    <row r="53" spans="1:12" x14ac:dyDescent="0.2">
      <c r="A53" t="s">
        <v>406</v>
      </c>
      <c r="B53">
        <v>2306</v>
      </c>
      <c r="C53">
        <v>8262306</v>
      </c>
      <c r="D53" s="243" t="s">
        <v>406</v>
      </c>
      <c r="E53" t="s">
        <v>601</v>
      </c>
      <c r="F53" t="s">
        <v>599</v>
      </c>
      <c r="G53" s="393">
        <f>VLOOKUP(C53,'[3]New ISB'!$C$6:$BY$150,75,0)</f>
        <v>533115.32519687072</v>
      </c>
      <c r="I53" s="393">
        <f t="shared" si="0"/>
        <v>533115.32519687072</v>
      </c>
      <c r="K53" s="393"/>
      <c r="L53" s="393"/>
    </row>
    <row r="54" spans="1:12" x14ac:dyDescent="0.2">
      <c r="A54" t="s">
        <v>413</v>
      </c>
      <c r="B54">
        <v>2122</v>
      </c>
      <c r="C54">
        <v>8262122</v>
      </c>
      <c r="D54" t="s">
        <v>413</v>
      </c>
      <c r="E54" t="s">
        <v>601</v>
      </c>
      <c r="F54" t="s">
        <v>599</v>
      </c>
      <c r="G54" s="393">
        <f>VLOOKUP(C54,'[3]New ISB'!$C$6:$BY$150,75,0)</f>
        <v>1456901.7781714918</v>
      </c>
      <c r="I54" s="393">
        <f t="shared" si="0"/>
        <v>1456901.7781714918</v>
      </c>
      <c r="K54" s="393"/>
      <c r="L54" s="393"/>
    </row>
    <row r="55" spans="1:12" x14ac:dyDescent="0.2">
      <c r="B55" s="394">
        <v>5406</v>
      </c>
      <c r="C55" s="395">
        <v>8265406</v>
      </c>
      <c r="D55" s="243" t="s">
        <v>367</v>
      </c>
      <c r="F55" s="11" t="s">
        <v>599</v>
      </c>
      <c r="G55" s="393">
        <f>VLOOKUP(C55,'[3]New ISB'!$C$6:$BY$150,75,0)</f>
        <v>8229903.2468434339</v>
      </c>
      <c r="I55" s="393">
        <f t="shared" si="0"/>
        <v>8229903.2468434339</v>
      </c>
      <c r="K55" s="393"/>
      <c r="L55" s="393"/>
    </row>
    <row r="56" spans="1:12" x14ac:dyDescent="0.2">
      <c r="B56">
        <v>4702</v>
      </c>
      <c r="C56">
        <v>8264702</v>
      </c>
      <c r="D56" t="s">
        <v>398</v>
      </c>
      <c r="F56" s="11" t="s">
        <v>599</v>
      </c>
      <c r="G56" s="393">
        <f>VLOOKUP(C56,'[3]New ISB'!$C$6:$BY$150,75,0)</f>
        <v>11163491.124580741</v>
      </c>
      <c r="I56" s="393">
        <f t="shared" si="0"/>
        <v>11163491.124580741</v>
      </c>
      <c r="K56" s="393"/>
      <c r="L56" s="393"/>
    </row>
    <row r="57" spans="1:12" x14ac:dyDescent="0.2">
      <c r="D57" s="243" t="s">
        <v>355</v>
      </c>
      <c r="I57" s="393">
        <v>0</v>
      </c>
    </row>
    <row r="58" spans="1:12" x14ac:dyDescent="0.2">
      <c r="D58" s="243" t="s">
        <v>358</v>
      </c>
      <c r="I58" s="393">
        <v>0</v>
      </c>
    </row>
    <row r="59" spans="1:12" x14ac:dyDescent="0.2">
      <c r="D59" s="243" t="s">
        <v>368</v>
      </c>
      <c r="I59" s="393">
        <v>0</v>
      </c>
    </row>
    <row r="60" spans="1:12" x14ac:dyDescent="0.2">
      <c r="D60" s="243" t="s">
        <v>369</v>
      </c>
      <c r="I60" s="393">
        <v>0</v>
      </c>
    </row>
    <row r="61" spans="1:12" x14ac:dyDescent="0.2">
      <c r="D61" s="243" t="s">
        <v>372</v>
      </c>
      <c r="I61" s="393">
        <v>0</v>
      </c>
    </row>
    <row r="62" spans="1:12" x14ac:dyDescent="0.2">
      <c r="D62" s="243" t="s">
        <v>640</v>
      </c>
      <c r="I62" s="393">
        <v>0</v>
      </c>
    </row>
    <row r="63" spans="1:12" x14ac:dyDescent="0.2">
      <c r="D63" s="243" t="s">
        <v>570</v>
      </c>
      <c r="I63" s="393">
        <v>0</v>
      </c>
    </row>
    <row r="64" spans="1:12" x14ac:dyDescent="0.2">
      <c r="D64" s="243"/>
    </row>
    <row r="65" spans="4:9" x14ac:dyDescent="0.2">
      <c r="D65" s="243"/>
    </row>
    <row r="66" spans="4:9" x14ac:dyDescent="0.2">
      <c r="D66" s="243"/>
      <c r="I66" s="393">
        <f>SUM(I7:I65)</f>
        <v>81580116.244769841</v>
      </c>
    </row>
    <row r="67" spans="4:9" x14ac:dyDescent="0.2">
      <c r="D67" s="243"/>
      <c r="I67" s="393">
        <f>SUM('[3]New ISB'!$BY$6:$BY$55)</f>
        <v>81580116.244769841</v>
      </c>
    </row>
    <row r="68" spans="4:9" x14ac:dyDescent="0.2">
      <c r="I68" s="393">
        <f>I66-I67</f>
        <v>0</v>
      </c>
    </row>
    <row r="71" spans="4:9" x14ac:dyDescent="0.2">
      <c r="I71" s="243"/>
    </row>
  </sheetData>
  <sheetProtection algorithmName="SHA-512" hashValue="9l9CjFi2JVIcUli/wf0beq6wOPhNMCugkLsaBRFDAwNfdqtHp6RRkeakg2xzK3sBDRhyryk9NYNY40dYO9k4EQ==" saltValue="zCMV1TlT8gxUFrmD30b4KQ==" spinCount="100000" sheet="1" objects="1" scenarios="1"/>
  <autoFilter ref="A5:I63" xr:uid="{B64D62E1-785D-4874-90DD-568DB947205F}"/>
  <conditionalFormatting sqref="B55:C55">
    <cfRule type="expression" dxfId="145" priority="1">
      <formula>$E55="Academy"</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396A9-E14E-4C80-BA9B-D86B92067E0B}">
  <sheetPr>
    <tabColor rgb="FFFF0000"/>
  </sheetPr>
  <dimension ref="A1:Y35"/>
  <sheetViews>
    <sheetView topLeftCell="A3" workbookViewId="0">
      <selection activeCell="X8" sqref="X8"/>
    </sheetView>
  </sheetViews>
  <sheetFormatPr defaultRowHeight="12.75" x14ac:dyDescent="0.2"/>
  <cols>
    <col min="2" max="2" width="93.42578125" bestFit="1" customWidth="1"/>
    <col min="24" max="24" width="22.42578125" bestFit="1" customWidth="1"/>
  </cols>
  <sheetData>
    <row r="1" spans="1:25" ht="13.5" thickBot="1" x14ac:dyDescent="0.25"/>
    <row r="2" spans="1:25" ht="16.5" thickBot="1" x14ac:dyDescent="0.25">
      <c r="B2" s="868" t="s">
        <v>1012</v>
      </c>
      <c r="C2" s="1001" t="s">
        <v>1013</v>
      </c>
      <c r="D2" s="1002"/>
      <c r="E2" s="1002"/>
      <c r="F2" s="1002"/>
      <c r="G2" s="1002"/>
      <c r="H2" s="1003"/>
      <c r="I2" s="1004" t="s">
        <v>1014</v>
      </c>
      <c r="J2" s="1005"/>
      <c r="K2" s="1005"/>
      <c r="L2" s="1005"/>
      <c r="M2" s="1005"/>
      <c r="N2" s="1006"/>
      <c r="O2" s="1006"/>
      <c r="P2" s="1007"/>
      <c r="Q2" s="869" t="s">
        <v>593</v>
      </c>
    </row>
    <row r="3" spans="1:25" ht="141.75" x14ac:dyDescent="0.25">
      <c r="B3" s="870"/>
      <c r="C3" s="871" t="s">
        <v>1015</v>
      </c>
      <c r="D3" s="872" t="s">
        <v>1016</v>
      </c>
      <c r="E3" s="871" t="s">
        <v>1017</v>
      </c>
      <c r="F3" s="872" t="s">
        <v>1018</v>
      </c>
      <c r="G3" s="873" t="s">
        <v>1019</v>
      </c>
      <c r="H3" s="874" t="s">
        <v>1020</v>
      </c>
      <c r="I3" s="871" t="s">
        <v>1021</v>
      </c>
      <c r="J3" s="872" t="s">
        <v>1022</v>
      </c>
      <c r="K3" s="872" t="s">
        <v>1023</v>
      </c>
      <c r="L3" s="872" t="s">
        <v>1024</v>
      </c>
      <c r="M3" s="872" t="s">
        <v>1025</v>
      </c>
      <c r="N3" s="872" t="s">
        <v>1026</v>
      </c>
      <c r="O3" s="871" t="s">
        <v>1027</v>
      </c>
      <c r="P3" s="874" t="s">
        <v>1028</v>
      </c>
      <c r="Q3" s="874" t="s">
        <v>1029</v>
      </c>
      <c r="R3" s="875" t="s">
        <v>1030</v>
      </c>
    </row>
    <row r="4" spans="1:25" ht="47.25" x14ac:dyDescent="0.25">
      <c r="B4" s="876"/>
      <c r="C4" s="875" t="s">
        <v>179</v>
      </c>
      <c r="D4" s="877" t="s">
        <v>177</v>
      </c>
      <c r="E4" s="875" t="s">
        <v>174</v>
      </c>
      <c r="F4" s="877" t="s">
        <v>170</v>
      </c>
      <c r="G4" s="878" t="s">
        <v>164</v>
      </c>
      <c r="H4" s="879" t="s">
        <v>1031</v>
      </c>
      <c r="I4" s="875" t="s">
        <v>154</v>
      </c>
      <c r="J4" s="877" t="s">
        <v>148</v>
      </c>
      <c r="K4" s="877" t="s">
        <v>142</v>
      </c>
      <c r="L4" s="877" t="s">
        <v>136</v>
      </c>
      <c r="M4" s="877" t="s">
        <v>131</v>
      </c>
      <c r="N4" s="877" t="s">
        <v>127</v>
      </c>
      <c r="O4" s="875" t="s">
        <v>21</v>
      </c>
      <c r="P4" s="879" t="s">
        <v>1032</v>
      </c>
      <c r="Q4" s="879" t="s">
        <v>1033</v>
      </c>
      <c r="X4" t="s">
        <v>1064</v>
      </c>
    </row>
    <row r="5" spans="1:25" ht="15.75" x14ac:dyDescent="0.25">
      <c r="B5" s="880" t="s">
        <v>1034</v>
      </c>
      <c r="C5" s="875"/>
      <c r="D5" s="881" t="s">
        <v>114</v>
      </c>
      <c r="E5" s="882"/>
      <c r="F5" s="883"/>
      <c r="G5" s="884" t="s">
        <v>114</v>
      </c>
      <c r="H5" s="885" t="s">
        <v>114</v>
      </c>
      <c r="I5" s="886" t="s">
        <v>114</v>
      </c>
      <c r="J5" s="887" t="s">
        <v>114</v>
      </c>
      <c r="K5" s="883"/>
      <c r="L5" s="883"/>
      <c r="M5" s="883" t="s">
        <v>114</v>
      </c>
      <c r="N5" s="883"/>
      <c r="O5" s="886" t="s">
        <v>114</v>
      </c>
      <c r="P5" s="885" t="s">
        <v>114</v>
      </c>
      <c r="Q5" s="885" t="s">
        <v>114</v>
      </c>
      <c r="X5" s="898" t="s">
        <v>1036</v>
      </c>
      <c r="Y5">
        <v>8262024</v>
      </c>
    </row>
    <row r="6" spans="1:25" ht="15.75" x14ac:dyDescent="0.25">
      <c r="B6" s="888" t="s">
        <v>1035</v>
      </c>
      <c r="C6" s="889"/>
      <c r="D6" s="890"/>
      <c r="E6" s="890"/>
      <c r="F6" s="890"/>
      <c r="G6" s="891"/>
      <c r="H6" s="892"/>
      <c r="I6" s="893"/>
      <c r="J6" s="894"/>
      <c r="K6" s="894"/>
      <c r="L6" s="894"/>
      <c r="M6" s="894"/>
      <c r="N6" s="894"/>
      <c r="O6" s="895"/>
      <c r="P6" s="896"/>
      <c r="Q6" s="897"/>
      <c r="X6" s="898" t="s">
        <v>1044</v>
      </c>
      <c r="Y6" t="s">
        <v>1043</v>
      </c>
    </row>
    <row r="7" spans="1:25" ht="15.75" x14ac:dyDescent="0.25">
      <c r="A7">
        <v>8262024</v>
      </c>
      <c r="B7" s="898" t="s">
        <v>1036</v>
      </c>
      <c r="C7" s="899"/>
      <c r="D7" s="900">
        <f>$D$32*C7/12*7</f>
        <v>0</v>
      </c>
      <c r="E7" s="900"/>
      <c r="F7" s="900"/>
      <c r="G7" s="901"/>
      <c r="H7" s="902">
        <f t="shared" ref="H7:H10" si="0">D7+G7</f>
        <v>0</v>
      </c>
      <c r="I7" s="903">
        <v>0</v>
      </c>
      <c r="J7" s="900">
        <v>0</v>
      </c>
      <c r="K7" s="904">
        <v>30</v>
      </c>
      <c r="L7" s="904">
        <v>5.83</v>
      </c>
      <c r="M7" s="904">
        <v>28415</v>
      </c>
      <c r="N7" s="900"/>
      <c r="O7" s="901"/>
      <c r="P7" s="902">
        <f>I7+J7+M7+O7</f>
        <v>28415</v>
      </c>
      <c r="Q7" s="897">
        <f>H7+P7</f>
        <v>28415</v>
      </c>
      <c r="X7" s="898" t="s">
        <v>1046</v>
      </c>
      <c r="Y7" t="s">
        <v>1045</v>
      </c>
    </row>
    <row r="8" spans="1:25" ht="15.75" x14ac:dyDescent="0.25">
      <c r="A8">
        <v>8262042</v>
      </c>
      <c r="B8" s="898" t="s">
        <v>351</v>
      </c>
      <c r="C8" s="893">
        <v>15</v>
      </c>
      <c r="D8" s="900">
        <f>$D$32*C8/12*7</f>
        <v>43333.621850482799</v>
      </c>
      <c r="E8" s="900"/>
      <c r="F8" s="900"/>
      <c r="G8" s="901"/>
      <c r="H8" s="902">
        <f t="shared" si="0"/>
        <v>43333.621850482799</v>
      </c>
      <c r="I8" s="903">
        <v>0</v>
      </c>
      <c r="J8" s="900"/>
      <c r="K8" s="904">
        <v>15</v>
      </c>
      <c r="L8" s="904">
        <v>17.71</v>
      </c>
      <c r="M8" s="904">
        <v>73635</v>
      </c>
      <c r="N8" s="900"/>
      <c r="O8" s="901"/>
      <c r="P8" s="902">
        <f>I8+J8+M8+O8</f>
        <v>73635</v>
      </c>
      <c r="Q8" s="897">
        <f>H8+P8</f>
        <v>116968.6218504828</v>
      </c>
      <c r="X8" s="898" t="s">
        <v>351</v>
      </c>
      <c r="Y8">
        <v>8262042</v>
      </c>
    </row>
    <row r="9" spans="1:25" ht="15.75" x14ac:dyDescent="0.25">
      <c r="A9">
        <v>8263058</v>
      </c>
      <c r="B9" s="898" t="s">
        <v>546</v>
      </c>
      <c r="C9" s="899"/>
      <c r="D9" s="900">
        <f>$C$31*C9/12*7</f>
        <v>0</v>
      </c>
      <c r="E9" s="900"/>
      <c r="F9" s="900"/>
      <c r="G9" s="901"/>
      <c r="H9" s="902">
        <f t="shared" si="0"/>
        <v>0</v>
      </c>
      <c r="I9" s="903"/>
      <c r="J9" s="900"/>
      <c r="K9" s="904">
        <v>90</v>
      </c>
      <c r="L9" s="904">
        <v>68.58</v>
      </c>
      <c r="M9" s="904">
        <v>286918</v>
      </c>
      <c r="N9" s="900"/>
      <c r="O9" s="901"/>
      <c r="P9" s="902">
        <f>I9+J9+M9+O9</f>
        <v>286918</v>
      </c>
      <c r="Q9" s="897">
        <f>H9+P9</f>
        <v>286918</v>
      </c>
      <c r="X9" s="898" t="s">
        <v>1047</v>
      </c>
      <c r="Y9">
        <v>8264004</v>
      </c>
    </row>
    <row r="10" spans="1:25" ht="15.75" x14ac:dyDescent="0.25">
      <c r="A10">
        <v>8260124</v>
      </c>
      <c r="B10" s="898" t="s">
        <v>1037</v>
      </c>
      <c r="C10" s="893">
        <v>60</v>
      </c>
      <c r="D10" s="900">
        <f>$D$32*C10/12*7</f>
        <v>173334.4874019312</v>
      </c>
      <c r="E10" s="900"/>
      <c r="F10" s="900"/>
      <c r="G10" s="901"/>
      <c r="H10" s="902">
        <f t="shared" si="0"/>
        <v>173334.4874019312</v>
      </c>
      <c r="I10" s="905"/>
      <c r="J10" s="900"/>
      <c r="K10" s="904">
        <v>240</v>
      </c>
      <c r="L10" s="904">
        <v>64</v>
      </c>
      <c r="M10" s="904">
        <v>266127</v>
      </c>
      <c r="N10" s="900"/>
      <c r="O10" s="901"/>
      <c r="P10" s="902">
        <f>I10+J10+M10+O10</f>
        <v>266127</v>
      </c>
      <c r="Q10" s="897">
        <f>H10+P10</f>
        <v>439461.4874019312</v>
      </c>
      <c r="X10" s="898" t="s">
        <v>1048</v>
      </c>
      <c r="Y10">
        <v>8264703</v>
      </c>
    </row>
    <row r="11" spans="1:25" ht="15.75" x14ac:dyDescent="0.25">
      <c r="B11" s="898" t="s">
        <v>1038</v>
      </c>
      <c r="C11" s="899"/>
      <c r="D11" s="900">
        <f>$C$31*C11/12*7</f>
        <v>0</v>
      </c>
      <c r="E11" s="900"/>
      <c r="F11" s="900"/>
      <c r="G11" s="901"/>
      <c r="H11" s="902"/>
      <c r="I11" s="903"/>
      <c r="J11" s="900"/>
      <c r="K11" s="900"/>
      <c r="L11" s="906"/>
      <c r="M11" s="906"/>
      <c r="N11" s="894">
        <v>90</v>
      </c>
      <c r="O11" s="907">
        <f>N11*7/12*D32</f>
        <v>260001.73110289683</v>
      </c>
      <c r="P11" s="902">
        <f>I11+J11+M11+O11</f>
        <v>260001.73110289683</v>
      </c>
      <c r="Q11" s="897">
        <f>H11+P11</f>
        <v>260001.73110289683</v>
      </c>
      <c r="X11" s="898" t="s">
        <v>546</v>
      </c>
      <c r="Y11">
        <v>8263058</v>
      </c>
    </row>
    <row r="12" spans="1:25" ht="15.75" x14ac:dyDescent="0.25">
      <c r="B12" s="908"/>
      <c r="C12" s="899"/>
      <c r="D12" s="900"/>
      <c r="E12" s="900"/>
      <c r="F12" s="900"/>
      <c r="G12" s="901"/>
      <c r="H12" s="902">
        <f>D12+G12</f>
        <v>0</v>
      </c>
      <c r="I12" s="903"/>
      <c r="J12" s="900"/>
      <c r="K12" s="900"/>
      <c r="L12" s="900"/>
      <c r="M12" s="900"/>
      <c r="N12" s="900"/>
      <c r="O12" s="901"/>
      <c r="P12" s="902"/>
      <c r="Q12" s="897"/>
      <c r="X12" s="898" t="s">
        <v>1040</v>
      </c>
      <c r="Y12">
        <v>8264007</v>
      </c>
    </row>
    <row r="13" spans="1:25" ht="15.75" x14ac:dyDescent="0.25">
      <c r="B13" s="909" t="s">
        <v>1039</v>
      </c>
      <c r="C13" s="893"/>
      <c r="D13" s="904"/>
      <c r="E13" s="904"/>
      <c r="F13" s="904"/>
      <c r="G13" s="907"/>
      <c r="H13" s="902">
        <f>D13+G13</f>
        <v>0</v>
      </c>
      <c r="I13" s="893"/>
      <c r="J13" s="894"/>
      <c r="K13" s="894"/>
      <c r="L13" s="894"/>
      <c r="M13" s="904"/>
      <c r="N13" s="904"/>
      <c r="O13" s="907"/>
      <c r="P13" s="902"/>
      <c r="Q13" s="897"/>
      <c r="X13" s="898" t="s">
        <v>1037</v>
      </c>
      <c r="Y13">
        <v>8260124</v>
      </c>
    </row>
    <row r="14" spans="1:25" ht="15.75" x14ac:dyDescent="0.25">
      <c r="A14">
        <v>8264007</v>
      </c>
      <c r="B14" s="898" t="s">
        <v>1040</v>
      </c>
      <c r="C14" s="893">
        <v>60</v>
      </c>
      <c r="D14" s="900">
        <f>$D$33*C14/12*7</f>
        <v>262047.08335491896</v>
      </c>
      <c r="E14" s="900"/>
      <c r="F14" s="910"/>
      <c r="G14" s="911"/>
      <c r="H14" s="902">
        <f t="shared" ref="H14:H20" si="1">D14+G14</f>
        <v>262047.08335491896</v>
      </c>
      <c r="I14" s="903"/>
      <c r="J14" s="900"/>
      <c r="K14" s="904">
        <v>360</v>
      </c>
      <c r="L14" s="906">
        <v>0</v>
      </c>
      <c r="M14" s="906"/>
      <c r="N14" s="906"/>
      <c r="O14" s="901"/>
      <c r="P14" s="902">
        <f>I14+J14+M14+O14</f>
        <v>0</v>
      </c>
      <c r="Q14" s="897">
        <f>H14+P14</f>
        <v>262047.08335491896</v>
      </c>
      <c r="R14">
        <v>139098</v>
      </c>
      <c r="X14" s="909"/>
    </row>
    <row r="15" spans="1:25" ht="15.75" x14ac:dyDescent="0.25">
      <c r="B15" s="898" t="s">
        <v>1041</v>
      </c>
      <c r="C15" s="899"/>
      <c r="D15" s="900"/>
      <c r="E15" s="900"/>
      <c r="F15" s="900"/>
      <c r="G15" s="901"/>
      <c r="H15" s="902">
        <f t="shared" si="1"/>
        <v>0</v>
      </c>
      <c r="I15" s="903"/>
      <c r="J15" s="900"/>
      <c r="K15" s="900"/>
      <c r="L15" s="906"/>
      <c r="M15" s="906"/>
      <c r="N15" s="894">
        <v>60</v>
      </c>
      <c r="O15" s="907">
        <f>N15*7/12*D33</f>
        <v>262047.08335491893</v>
      </c>
      <c r="P15" s="902">
        <f>I15+J15+M15+O15</f>
        <v>262047.08335491893</v>
      </c>
      <c r="Q15" s="897">
        <f>H15+P15</f>
        <v>262047.08335491893</v>
      </c>
      <c r="X15" s="898"/>
    </row>
    <row r="16" spans="1:25" ht="15.75" x14ac:dyDescent="0.25">
      <c r="B16" s="908"/>
      <c r="C16" s="899"/>
      <c r="D16" s="900"/>
      <c r="E16" s="900"/>
      <c r="F16" s="900"/>
      <c r="G16" s="901"/>
      <c r="H16" s="902">
        <f t="shared" si="1"/>
        <v>0</v>
      </c>
      <c r="I16" s="903"/>
      <c r="J16" s="900"/>
      <c r="K16" s="900"/>
      <c r="L16" s="900"/>
      <c r="M16" s="900"/>
      <c r="N16" s="900"/>
      <c r="O16" s="901"/>
      <c r="P16" s="902"/>
      <c r="Q16" s="897"/>
      <c r="X16" s="898"/>
    </row>
    <row r="17" spans="1:24" ht="15.75" x14ac:dyDescent="0.25">
      <c r="B17" s="909" t="s">
        <v>1042</v>
      </c>
      <c r="C17" s="893"/>
      <c r="D17" s="904"/>
      <c r="E17" s="904"/>
      <c r="F17" s="904"/>
      <c r="G17" s="907"/>
      <c r="H17" s="902">
        <f t="shared" si="1"/>
        <v>0</v>
      </c>
      <c r="I17" s="893"/>
      <c r="J17" s="894"/>
      <c r="K17" s="894"/>
      <c r="L17" s="894"/>
      <c r="M17" s="894"/>
      <c r="N17" s="894"/>
      <c r="O17" s="895"/>
      <c r="P17" s="902"/>
      <c r="Q17" s="897"/>
      <c r="X17" s="898"/>
    </row>
    <row r="18" spans="1:24" ht="15.75" x14ac:dyDescent="0.25">
      <c r="A18" t="s">
        <v>1043</v>
      </c>
      <c r="B18" s="898" t="s">
        <v>1044</v>
      </c>
      <c r="C18" s="893">
        <v>30</v>
      </c>
      <c r="D18" s="900">
        <f>$D$32*C18/12*7</f>
        <v>86667.243700965599</v>
      </c>
      <c r="E18" s="904"/>
      <c r="F18" s="904"/>
      <c r="G18" s="904"/>
      <c r="H18" s="902">
        <f t="shared" si="1"/>
        <v>86667.243700965599</v>
      </c>
      <c r="I18" s="903"/>
      <c r="J18" s="900"/>
      <c r="K18" s="904">
        <v>150</v>
      </c>
      <c r="L18" s="904">
        <v>26</v>
      </c>
      <c r="M18" s="904">
        <v>68816</v>
      </c>
      <c r="N18" s="900"/>
      <c r="O18" s="901"/>
      <c r="P18" s="902">
        <f>I18+J18+M18+O18</f>
        <v>68816</v>
      </c>
      <c r="Q18" s="897">
        <f>H18+P18</f>
        <v>155483.2437009656</v>
      </c>
      <c r="X18" s="898"/>
    </row>
    <row r="19" spans="1:24" ht="15.75" x14ac:dyDescent="0.25">
      <c r="A19" t="s">
        <v>1045</v>
      </c>
      <c r="B19" s="898" t="s">
        <v>1046</v>
      </c>
      <c r="C19" s="893">
        <v>180</v>
      </c>
      <c r="D19" s="900">
        <f>$D$33*C19/12*7</f>
        <v>786141.25006475684</v>
      </c>
      <c r="E19" s="904"/>
      <c r="F19" s="912"/>
      <c r="G19" s="901"/>
      <c r="H19" s="902">
        <f t="shared" si="1"/>
        <v>786141.25006475684</v>
      </c>
      <c r="I19" s="903"/>
      <c r="J19" s="900"/>
      <c r="K19" s="904">
        <v>180</v>
      </c>
      <c r="L19" s="912"/>
      <c r="M19" s="900"/>
      <c r="N19" s="900"/>
      <c r="O19" s="901"/>
      <c r="P19" s="902">
        <f>I19+J19+M19+O19</f>
        <v>0</v>
      </c>
      <c r="Q19" s="897">
        <f>H19+P19</f>
        <v>786141.25006475684</v>
      </c>
    </row>
    <row r="20" spans="1:24" ht="15.75" x14ac:dyDescent="0.25">
      <c r="A20">
        <v>8264004</v>
      </c>
      <c r="B20" s="898" t="s">
        <v>1047</v>
      </c>
      <c r="C20" s="893">
        <v>30</v>
      </c>
      <c r="D20" s="900">
        <f>$D$32*C20/12*7</f>
        <v>86667.243700965599</v>
      </c>
      <c r="E20" s="900"/>
      <c r="F20" s="900"/>
      <c r="G20" s="901"/>
      <c r="H20" s="902">
        <f t="shared" si="1"/>
        <v>86667.243700965599</v>
      </c>
      <c r="I20" s="903"/>
      <c r="J20" s="900"/>
      <c r="K20" s="904">
        <v>30</v>
      </c>
      <c r="L20" s="900"/>
      <c r="M20" s="900"/>
      <c r="N20" s="900"/>
      <c r="O20" s="901"/>
      <c r="P20" s="902">
        <f>I20+J20+M20+O20</f>
        <v>0</v>
      </c>
      <c r="Q20" s="897">
        <f>H20+P20</f>
        <v>86667.243700965599</v>
      </c>
    </row>
    <row r="21" spans="1:24" ht="15.75" x14ac:dyDescent="0.25">
      <c r="A21">
        <v>8264703</v>
      </c>
      <c r="B21" s="898" t="s">
        <v>1048</v>
      </c>
      <c r="C21" s="893">
        <v>30</v>
      </c>
      <c r="D21" s="900">
        <f>$D$32*C21/12*7</f>
        <v>86667.243700965599</v>
      </c>
      <c r="E21" s="900"/>
      <c r="F21" s="900"/>
      <c r="G21" s="901"/>
      <c r="H21" s="902">
        <f>D21+G21</f>
        <v>86667.243700965599</v>
      </c>
      <c r="I21" s="903"/>
      <c r="J21" s="900"/>
      <c r="K21" s="904">
        <v>30</v>
      </c>
      <c r="L21" s="900"/>
      <c r="M21" s="900"/>
      <c r="N21" s="900"/>
      <c r="O21" s="901"/>
      <c r="P21" s="902">
        <f>I21+J21+M21+O21</f>
        <v>0</v>
      </c>
      <c r="Q21" s="897">
        <f>H21+P21</f>
        <v>86667.243700965599</v>
      </c>
    </row>
    <row r="22" spans="1:24" ht="15.75" x14ac:dyDescent="0.25">
      <c r="B22" s="908"/>
      <c r="C22" s="899"/>
      <c r="D22" s="900"/>
      <c r="E22" s="900"/>
      <c r="F22" s="900"/>
      <c r="G22" s="901"/>
      <c r="H22" s="902"/>
      <c r="I22" s="913"/>
      <c r="J22" s="900"/>
      <c r="K22" s="900"/>
      <c r="L22" s="900"/>
      <c r="M22" s="900"/>
      <c r="N22" s="900"/>
      <c r="O22" s="901"/>
      <c r="P22" s="902"/>
      <c r="Q22" s="897"/>
    </row>
    <row r="23" spans="1:24" ht="16.5" thickBot="1" x14ac:dyDescent="0.3">
      <c r="B23" s="914" t="s">
        <v>593</v>
      </c>
      <c r="C23" s="915">
        <f t="shared" ref="C23:Q23" si="2">SUM(C6:C22)</f>
        <v>405</v>
      </c>
      <c r="D23" s="915">
        <f t="shared" si="2"/>
        <v>1524858.1737749865</v>
      </c>
      <c r="E23" s="915">
        <f t="shared" si="2"/>
        <v>0</v>
      </c>
      <c r="F23" s="915">
        <f t="shared" si="2"/>
        <v>0</v>
      </c>
      <c r="G23" s="916">
        <f t="shared" si="2"/>
        <v>0</v>
      </c>
      <c r="H23" s="917">
        <f t="shared" si="2"/>
        <v>1524858.1737749865</v>
      </c>
      <c r="I23" s="918">
        <f t="shared" si="2"/>
        <v>0</v>
      </c>
      <c r="J23" s="919">
        <f t="shared" si="2"/>
        <v>0</v>
      </c>
      <c r="K23" s="915">
        <f t="shared" si="2"/>
        <v>1125</v>
      </c>
      <c r="L23" s="915">
        <f t="shared" si="2"/>
        <v>182.12</v>
      </c>
      <c r="M23" s="915">
        <f t="shared" si="2"/>
        <v>723911</v>
      </c>
      <c r="N23" s="915">
        <f t="shared" si="2"/>
        <v>150</v>
      </c>
      <c r="O23" s="916">
        <f t="shared" si="2"/>
        <v>522048.81445781572</v>
      </c>
      <c r="P23" s="917">
        <f t="shared" si="2"/>
        <v>1245959.8144578158</v>
      </c>
      <c r="Q23" s="917">
        <f t="shared" si="2"/>
        <v>2770817.9882328026</v>
      </c>
    </row>
    <row r="24" spans="1:24" ht="16.5" thickBot="1" x14ac:dyDescent="0.3">
      <c r="B24" s="920"/>
      <c r="C24" s="921"/>
      <c r="D24" s="921"/>
      <c r="E24" s="921"/>
      <c r="F24" s="921"/>
      <c r="G24" s="921"/>
      <c r="H24" s="921"/>
      <c r="I24" s="922"/>
      <c r="J24" s="921"/>
      <c r="K24" s="921"/>
      <c r="L24" s="921"/>
      <c r="M24" s="921"/>
      <c r="N24" s="921"/>
      <c r="O24" s="921"/>
      <c r="P24" s="921"/>
      <c r="Q24" s="921"/>
    </row>
    <row r="25" spans="1:24" ht="15.75" x14ac:dyDescent="0.25">
      <c r="B25" s="923" t="s">
        <v>1049</v>
      </c>
      <c r="C25" s="924">
        <v>885</v>
      </c>
      <c r="D25" s="925">
        <v>2878570.3761506062</v>
      </c>
      <c r="E25" s="925">
        <v>240</v>
      </c>
      <c r="F25" s="925">
        <v>35</v>
      </c>
      <c r="G25" s="926">
        <v>101573.87347442942</v>
      </c>
      <c r="H25" s="927">
        <f>G25+D25</f>
        <v>2980144.2496250356</v>
      </c>
      <c r="I25" s="928">
        <v>0</v>
      </c>
      <c r="J25" s="925">
        <v>10500</v>
      </c>
      <c r="K25" s="925">
        <v>540</v>
      </c>
      <c r="L25" s="925">
        <v>49.79</v>
      </c>
      <c r="M25" s="925">
        <v>204398</v>
      </c>
      <c r="N25" s="925">
        <v>240</v>
      </c>
      <c r="O25" s="926">
        <v>820587.53400067228</v>
      </c>
      <c r="P25" s="927">
        <f>I25+J25+M25+O25</f>
        <v>1035485.5340006723</v>
      </c>
      <c r="Q25" s="927">
        <f>P25+H25</f>
        <v>4015629.783625708</v>
      </c>
    </row>
    <row r="26" spans="1:24" ht="16.5" thickBot="1" x14ac:dyDescent="0.3">
      <c r="B26" s="929" t="s">
        <v>1050</v>
      </c>
      <c r="C26" s="930">
        <f>C23-C25</f>
        <v>-480</v>
      </c>
      <c r="D26" s="931">
        <f t="shared" ref="D26:O26" si="3">D23-D25</f>
        <v>-1353712.2023756197</v>
      </c>
      <c r="E26" s="931">
        <f t="shared" si="3"/>
        <v>-240</v>
      </c>
      <c r="F26" s="931">
        <f t="shared" si="3"/>
        <v>-35</v>
      </c>
      <c r="G26" s="931">
        <f t="shared" si="3"/>
        <v>-101573.87347442942</v>
      </c>
      <c r="H26" s="932">
        <f>H23-H25</f>
        <v>-1455286.075850049</v>
      </c>
      <c r="I26" s="933">
        <f t="shared" si="3"/>
        <v>0</v>
      </c>
      <c r="J26" s="931">
        <f t="shared" si="3"/>
        <v>-10500</v>
      </c>
      <c r="K26" s="931">
        <f t="shared" si="3"/>
        <v>585</v>
      </c>
      <c r="L26" s="931">
        <f t="shared" si="3"/>
        <v>132.33000000000001</v>
      </c>
      <c r="M26" s="931">
        <f t="shared" si="3"/>
        <v>519513</v>
      </c>
      <c r="N26" s="934">
        <f t="shared" si="3"/>
        <v>-90</v>
      </c>
      <c r="O26" s="931">
        <f t="shared" si="3"/>
        <v>-298538.71954285656</v>
      </c>
      <c r="P26" s="932">
        <f>I26+J26+O26+M26</f>
        <v>210474.28045714344</v>
      </c>
      <c r="Q26" s="932">
        <f>P26+H26</f>
        <v>-1244811.7953929056</v>
      </c>
    </row>
    <row r="27" spans="1:24" ht="15.75" x14ac:dyDescent="0.25">
      <c r="B27" s="920"/>
      <c r="C27" s="921"/>
      <c r="D27" s="921"/>
      <c r="E27" s="921"/>
      <c r="F27" s="921"/>
      <c r="G27" s="921"/>
      <c r="H27" s="921"/>
      <c r="I27" s="922"/>
      <c r="J27" s="921"/>
      <c r="K27" s="921"/>
      <c r="L27" s="921"/>
      <c r="M27" s="921"/>
      <c r="N27" s="921"/>
      <c r="O27" s="921"/>
      <c r="P27" s="921"/>
      <c r="Q27" s="921"/>
    </row>
    <row r="28" spans="1:24" ht="15.75" x14ac:dyDescent="0.25">
      <c r="B28" s="935" t="s">
        <v>1051</v>
      </c>
      <c r="C28" s="935"/>
      <c r="D28" s="936"/>
      <c r="E28" s="936"/>
      <c r="F28" s="936"/>
      <c r="G28" s="936"/>
      <c r="H28" s="936"/>
      <c r="I28" s="935"/>
      <c r="J28" s="935"/>
      <c r="K28" s="935"/>
      <c r="L28" s="935"/>
      <c r="M28" s="935"/>
      <c r="N28" s="935"/>
      <c r="O28" s="935"/>
      <c r="P28" s="935"/>
      <c r="Q28" s="935"/>
    </row>
    <row r="29" spans="1:24" ht="15.75" x14ac:dyDescent="0.25">
      <c r="B29" s="935" t="s">
        <v>1052</v>
      </c>
      <c r="C29" s="935"/>
      <c r="D29" s="935"/>
      <c r="E29" s="935"/>
      <c r="F29" s="935"/>
      <c r="G29" s="935"/>
      <c r="H29" s="935"/>
      <c r="I29" s="935"/>
      <c r="J29" s="935"/>
      <c r="K29" s="935"/>
      <c r="L29" s="935"/>
      <c r="M29" s="935"/>
      <c r="N29" s="935"/>
      <c r="O29" s="935"/>
      <c r="P29" s="935"/>
      <c r="Q29" s="935"/>
    </row>
    <row r="30" spans="1:24" ht="15.75" x14ac:dyDescent="0.25">
      <c r="B30" s="935" t="s">
        <v>1053</v>
      </c>
      <c r="C30" s="935"/>
      <c r="D30" s="935"/>
      <c r="E30" s="935"/>
      <c r="F30" s="935"/>
      <c r="G30" s="935"/>
      <c r="H30" s="935"/>
      <c r="I30" s="935"/>
      <c r="J30" s="937"/>
      <c r="K30" s="937"/>
      <c r="L30" s="937"/>
      <c r="M30" s="937"/>
      <c r="N30" s="937"/>
      <c r="O30" s="937"/>
      <c r="P30" s="937"/>
      <c r="Q30" s="937"/>
    </row>
    <row r="31" spans="1:24" ht="15.75" x14ac:dyDescent="0.25">
      <c r="B31" s="935"/>
      <c r="C31" s="935"/>
      <c r="D31" s="935"/>
      <c r="E31" s="935"/>
      <c r="F31" s="935"/>
      <c r="G31" s="935"/>
      <c r="H31" s="935"/>
      <c r="I31" s="935"/>
      <c r="J31" s="935"/>
      <c r="K31" s="935"/>
      <c r="L31" s="935"/>
      <c r="M31" s="935"/>
      <c r="N31" s="935"/>
      <c r="O31" s="935"/>
      <c r="P31" s="938"/>
      <c r="Q31" s="938"/>
    </row>
    <row r="32" spans="1:24" ht="15.75" x14ac:dyDescent="0.25">
      <c r="B32" s="939"/>
      <c r="C32" s="935" t="s">
        <v>1054</v>
      </c>
      <c r="D32" s="935">
        <f>I32</f>
        <v>4952.4139257694633</v>
      </c>
      <c r="E32" s="935" t="s">
        <v>1055</v>
      </c>
      <c r="F32" s="935"/>
      <c r="G32" s="935"/>
      <c r="H32" s="935"/>
      <c r="I32" s="935">
        <f>131298398/26512</f>
        <v>4952.4139257694633</v>
      </c>
      <c r="J32" s="937"/>
      <c r="K32" s="937"/>
      <c r="L32" s="937"/>
      <c r="M32" s="937"/>
      <c r="N32" s="937"/>
      <c r="O32" s="937"/>
      <c r="P32" s="937"/>
      <c r="Q32" s="937">
        <f>Q30-Q31</f>
        <v>0</v>
      </c>
    </row>
    <row r="33" spans="2:17" ht="15.75" x14ac:dyDescent="0.25">
      <c r="B33" s="939"/>
      <c r="C33" s="935" t="s">
        <v>631</v>
      </c>
      <c r="D33" s="935">
        <f>I33</f>
        <v>7487.0595244262549</v>
      </c>
      <c r="E33" s="935" t="s">
        <v>1055</v>
      </c>
      <c r="F33" s="935"/>
      <c r="G33" s="935"/>
      <c r="H33" s="935"/>
      <c r="I33" s="935">
        <f>144522710/19303</f>
        <v>7487.0595244262549</v>
      </c>
      <c r="J33" s="937"/>
      <c r="K33" s="937"/>
      <c r="L33" s="937"/>
      <c r="M33" s="937"/>
      <c r="N33" s="937"/>
      <c r="O33" s="937"/>
      <c r="P33" s="937"/>
      <c r="Q33" s="937"/>
    </row>
    <row r="34" spans="2:17" ht="15.75" x14ac:dyDescent="0.25">
      <c r="B34" s="939"/>
      <c r="C34" s="935"/>
      <c r="D34" s="935"/>
      <c r="E34" s="935"/>
      <c r="F34" s="935"/>
      <c r="G34" s="935"/>
      <c r="H34" s="935"/>
      <c r="I34" s="935"/>
      <c r="J34" s="937"/>
      <c r="K34" s="937"/>
      <c r="L34" s="937"/>
      <c r="M34" s="937"/>
      <c r="N34" s="937"/>
      <c r="O34" s="937"/>
      <c r="P34" s="937"/>
      <c r="Q34" s="937"/>
    </row>
    <row r="35" spans="2:17" ht="15.75" x14ac:dyDescent="0.25">
      <c r="B35" s="935"/>
      <c r="C35" s="935"/>
      <c r="D35" s="935"/>
      <c r="E35" s="935"/>
      <c r="F35" s="935"/>
      <c r="G35" s="935"/>
      <c r="H35" s="935"/>
      <c r="I35" s="935"/>
      <c r="J35" s="935"/>
      <c r="K35" s="935"/>
      <c r="L35" s="935"/>
      <c r="M35" s="935"/>
      <c r="N35" s="935"/>
      <c r="O35" s="935"/>
      <c r="P35" s="935"/>
      <c r="Q35" s="935"/>
    </row>
  </sheetData>
  <sheetProtection algorithmName="SHA-512" hashValue="yxqU56NLYN9clp22PGc4/eum4MEdcUF8JsxGnpjOHHel4+dcoVgVHMwHZcU3JxWCQZ/XjNOQpNDjsGNXvs6IZQ==" saltValue="48AtDyYqNtP8XIETYlwOhA==" spinCount="100000" sheet="1" objects="1" scenarios="1"/>
  <sortState xmlns:xlrd2="http://schemas.microsoft.com/office/spreadsheetml/2017/richdata2" ref="W5:Y13">
    <sortCondition ref="X5:X13"/>
  </sortState>
  <mergeCells count="2">
    <mergeCell ref="C2:H2"/>
    <mergeCell ref="I2:P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ee73f336-9c49-41ab-9427-d263034a0100" ContentTypeId="0x01010054A39C6B0182D84CB6645B035BA02E08" PreviousValue="false" LastSyncTimeStamp="2021-10-01T14:39:30.94Z"/>
</file>

<file path=customXml/item4.xml><?xml version="1.0" encoding="utf-8"?>
<ct:contentTypeSchema xmlns:ct="http://schemas.microsoft.com/office/2006/metadata/contentType" xmlns:ma="http://schemas.microsoft.com/office/2006/metadata/properties/metaAttributes" ct:_="" ma:_="" ma:contentTypeName="MKC Spreadsheet" ma:contentTypeID="0x01010054A39C6B0182D84CB6645B035BA02E08004D5776253E965C418A13D9DE6F8B1B07" ma:contentTypeVersion="2" ma:contentTypeDescription="MKC Branded Excel Template Document" ma:contentTypeScope="" ma:versionID="d83a7e09b3c96d5d52c8648dba5c236f">
  <xsd:schema xmlns:xsd="http://www.w3.org/2001/XMLSchema" xmlns:xs="http://www.w3.org/2001/XMLSchema" xmlns:p="http://schemas.microsoft.com/office/2006/metadata/properties" targetNamespace="http://schemas.microsoft.com/office/2006/metadata/properties" ma:root="true" ma:fieldsID="c05078f6377a1acaa6732c3e8203dbf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4F76A00-1C88-41B5-831A-769C0DDF2D91}">
  <ds:schemaRefs>
    <ds:schemaRef ds:uri="http://schemas.microsoft.com/office/2006/documentManagement/types"/>
    <ds:schemaRef ds:uri="http://schemas.microsoft.com/office/2006/metadata/properties"/>
    <ds:schemaRef ds:uri="http://www.w3.org/XML/1998/namespace"/>
    <ds:schemaRef ds:uri="http://purl.org/dc/dcmitype/"/>
    <ds:schemaRef ds:uri="http://schemas.microsoft.com/office/infopath/2007/PartnerControls"/>
    <ds:schemaRef ds:uri="http://schemas.openxmlformats.org/package/2006/metadata/core-properties"/>
    <ds:schemaRef ds:uri="http://purl.org/dc/elements/1.1/"/>
    <ds:schemaRef ds:uri="http://purl.org/dc/terms/"/>
  </ds:schemaRefs>
</ds:datastoreItem>
</file>

<file path=customXml/itemProps2.xml><?xml version="1.0" encoding="utf-8"?>
<ds:datastoreItem xmlns:ds="http://schemas.openxmlformats.org/officeDocument/2006/customXml" ds:itemID="{9D31CB27-DADF-4DCB-A861-EC5A47A52D4D}">
  <ds:schemaRefs>
    <ds:schemaRef ds:uri="http://schemas.microsoft.com/sharepoint/v3/contenttype/forms"/>
  </ds:schemaRefs>
</ds:datastoreItem>
</file>

<file path=customXml/itemProps3.xml><?xml version="1.0" encoding="utf-8"?>
<ds:datastoreItem xmlns:ds="http://schemas.openxmlformats.org/officeDocument/2006/customXml" ds:itemID="{36AB32E1-4877-48CB-97F0-1AEB707EAAD8}">
  <ds:schemaRefs>
    <ds:schemaRef ds:uri="Microsoft.SharePoint.Taxonomy.ContentTypeSync"/>
  </ds:schemaRefs>
</ds:datastoreItem>
</file>

<file path=customXml/itemProps4.xml><?xml version="1.0" encoding="utf-8"?>
<ds:datastoreItem xmlns:ds="http://schemas.openxmlformats.org/officeDocument/2006/customXml" ds:itemID="{FD695C92-D3CC-4A9B-A55B-6EF45AB685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7</vt:i4>
      </vt:variant>
    </vt:vector>
  </HeadingPairs>
  <TitlesOfParts>
    <vt:vector size="29" baseType="lpstr">
      <vt:lpstr>Rates - Teachers</vt:lpstr>
      <vt:lpstr>Rates - Single Status</vt:lpstr>
      <vt:lpstr>Budget Data by month</vt:lpstr>
      <vt:lpstr>Web Based Remittances</vt:lpstr>
      <vt:lpstr>Data</vt:lpstr>
      <vt:lpstr>Dedels</vt:lpstr>
      <vt:lpstr>NNDR</vt:lpstr>
      <vt:lpstr>SBS</vt:lpstr>
      <vt:lpstr>Growth Data</vt:lpstr>
      <vt:lpstr>INFORMATION</vt:lpstr>
      <vt:lpstr>Budget Completion Guidance</vt:lpstr>
      <vt:lpstr>Original Budget</vt:lpstr>
      <vt:lpstr>Original Budget Workings</vt:lpstr>
      <vt:lpstr>De-Delegated Budgets 26-27</vt:lpstr>
      <vt:lpstr>NNDR 26-27</vt:lpstr>
      <vt:lpstr>Growth</vt:lpstr>
      <vt:lpstr>Revised Budget</vt:lpstr>
      <vt:lpstr>Salary Instructions</vt:lpstr>
      <vt:lpstr>Salaries</vt:lpstr>
      <vt:lpstr>Revised Budget Workings</vt:lpstr>
      <vt:lpstr>Variance Analysis</vt:lpstr>
      <vt:lpstr>Forecast Template</vt:lpstr>
      <vt:lpstr>'De-Delegated Budgets 26-27'!Print_Area</vt:lpstr>
      <vt:lpstr>'Forecast Template'!Print_Area</vt:lpstr>
      <vt:lpstr>'Original Budget'!Print_Area</vt:lpstr>
      <vt:lpstr>'Revised Budget'!Print_Area</vt:lpstr>
      <vt:lpstr>'Variance Analysis'!Print_Area</vt:lpstr>
      <vt:lpstr>'Original Budget'!Print_Titles</vt:lpstr>
      <vt:lpstr>'Revised Budget'!Print_Titles</vt:lpstr>
    </vt:vector>
  </TitlesOfParts>
  <Manager/>
  <Company>Mouchel Schools Finance Team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Plan Template</dc:title>
  <dc:subject/>
  <dc:creator>Esther Doyle &amp; Rupert Sligh</dc:creator>
  <cp:keywords/>
  <dc:description/>
  <cp:lastModifiedBy>Michelle Hibbert</cp:lastModifiedBy>
  <cp:revision/>
  <dcterms:created xsi:type="dcterms:W3CDTF">2007-02-28T10:45:38Z</dcterms:created>
  <dcterms:modified xsi:type="dcterms:W3CDTF">2026-03-20T13:14:09Z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0x01010054A39C6B0182D84CB6645B035BA02E08004D5776253E965C418A13D9DE6F8B1B07</vt:lpwstr>
  </property>
  <property fmtid="{D5CDD505-2E9C-101B-9397-08002B2CF9AE}" pid="3" name="SharedWithUsers">
    <vt:lpwstr>27;#Sonia Hattle;#22;#Jennifer Hackett;#95;#Mohammad Aqeeb;#24;#Kayleigh Day;#20;#Michelle Hibbert</vt:lpwstr>
  </property>
</Properties>
</file>